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mz7\Box\Hancock Lab Shared\KIF1A Project Stuff\Paper Data Files\"/>
    </mc:Choice>
  </mc:AlternateContent>
  <xr:revisionPtr revIDLastSave="0" documentId="13_ncr:1_{4846C22B-26D4-4409-9CA0-90AFB6162586}" xr6:coauthVersionLast="45" xr6:coauthVersionMax="45" xr10:uidLastSave="{00000000-0000-0000-0000-000000000000}"/>
  <bookViews>
    <workbookView xWindow="-120" yWindow="-120" windowWidth="24240" windowHeight="13140" activeTab="5" xr2:uid="{07B73DEF-6630-4537-9700-AACE4FC028B9}"/>
  </bookViews>
  <sheets>
    <sheet name="Recipes" sheetId="5" r:id="rId1"/>
    <sheet name="Results" sheetId="6" r:id="rId2"/>
    <sheet name="Recipes (2)" sheetId="7" r:id="rId3"/>
    <sheet name="Results (2)" sheetId="8" r:id="rId4"/>
    <sheet name="Results (3)" sheetId="10" r:id="rId5"/>
    <sheet name="Compare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0" l="1"/>
  <c r="C7" i="10"/>
  <c r="C6" i="10"/>
  <c r="C5" i="10"/>
  <c r="C4" i="10"/>
  <c r="I5" i="9" l="1"/>
  <c r="I6" i="9"/>
  <c r="I7" i="9"/>
  <c r="I8" i="9"/>
  <c r="I4" i="9"/>
  <c r="H5" i="9"/>
  <c r="J5" i="9" s="1"/>
  <c r="K5" i="9" s="1"/>
  <c r="H6" i="9"/>
  <c r="H7" i="9"/>
  <c r="J7" i="9" s="1"/>
  <c r="K7" i="9" s="1"/>
  <c r="H8" i="9"/>
  <c r="H4" i="9"/>
  <c r="G5" i="9"/>
  <c r="G6" i="9"/>
  <c r="G7" i="9"/>
  <c r="G8" i="9"/>
  <c r="G4" i="9"/>
  <c r="J6" i="9"/>
  <c r="K6" i="9" s="1"/>
  <c r="J4" i="9" l="1"/>
  <c r="K4" i="9" s="1"/>
  <c r="J8" i="9"/>
  <c r="K8" i="9" s="1"/>
  <c r="C8" i="9" l="1"/>
  <c r="C7" i="9"/>
  <c r="C6" i="9"/>
  <c r="C5" i="9"/>
  <c r="C4" i="9"/>
  <c r="C8" i="6"/>
  <c r="C7" i="6"/>
  <c r="C6" i="6"/>
  <c r="C5" i="6"/>
  <c r="C4" i="6"/>
  <c r="C8" i="8" l="1"/>
  <c r="C7" i="8"/>
  <c r="C6" i="8"/>
  <c r="C5" i="8"/>
  <c r="C4" i="8"/>
  <c r="C19" i="7"/>
  <c r="D19" i="7" s="1"/>
  <c r="B19" i="7"/>
  <c r="C18" i="7"/>
  <c r="D18" i="7" s="1"/>
  <c r="B18" i="7"/>
  <c r="D17" i="7"/>
  <c r="C17" i="7"/>
  <c r="B17" i="7"/>
  <c r="C16" i="7"/>
  <c r="D16" i="7" s="1"/>
  <c r="B16" i="7"/>
  <c r="M15" i="7"/>
  <c r="J15" i="7" s="1"/>
  <c r="K15" i="7"/>
  <c r="I15" i="7"/>
  <c r="D15" i="7"/>
  <c r="C15" i="7"/>
  <c r="B15" i="7"/>
  <c r="A8" i="7"/>
  <c r="F6" i="7"/>
  <c r="C5" i="7"/>
  <c r="A5" i="7"/>
  <c r="H15" i="7" l="1"/>
  <c r="L15" i="7" s="1"/>
  <c r="M15" i="5" l="1"/>
  <c r="B19" i="5"/>
  <c r="C19" i="5"/>
  <c r="D19" i="5" s="1"/>
  <c r="B16" i="5" l="1"/>
  <c r="B17" i="5"/>
  <c r="B18" i="5"/>
  <c r="B15" i="5"/>
  <c r="I15" i="5" l="1"/>
  <c r="C15" i="5"/>
  <c r="C17" i="5"/>
  <c r="D17" i="5" s="1"/>
  <c r="C18" i="5"/>
  <c r="D18" i="5" s="1"/>
  <c r="C16" i="5"/>
  <c r="D16" i="5" s="1"/>
  <c r="K15" i="5" l="1"/>
  <c r="D15" i="5"/>
  <c r="J15" i="5"/>
  <c r="F6" i="5"/>
  <c r="H15" i="5"/>
  <c r="A8" i="5"/>
  <c r="C5" i="5"/>
  <c r="A5" i="5"/>
  <c r="L15" i="5" l="1"/>
</calcChain>
</file>

<file path=xl/sharedStrings.xml><?xml version="1.0" encoding="utf-8"?>
<sst xmlns="http://schemas.openxmlformats.org/spreadsheetml/2006/main" count="162" uniqueCount="64">
  <si>
    <t>Date</t>
  </si>
  <si>
    <t>Target</t>
  </si>
  <si>
    <t>Conc.</t>
  </si>
  <si>
    <t>Unit</t>
  </si>
  <si>
    <t>KIF1A</t>
  </si>
  <si>
    <t>Stock</t>
  </si>
  <si>
    <t>MT</t>
  </si>
  <si>
    <t>uM</t>
  </si>
  <si>
    <t>Parameter</t>
  </si>
  <si>
    <t>sec</t>
  </si>
  <si>
    <t>Buffer (uL)</t>
  </si>
  <si>
    <t>Total (uL)</t>
  </si>
  <si>
    <t>Motor</t>
  </si>
  <si>
    <t>STOPPED FLOW</t>
  </si>
  <si>
    <t>mADP</t>
  </si>
  <si>
    <t>Taxol</t>
  </si>
  <si>
    <t>PM</t>
  </si>
  <si>
    <t>Slit</t>
  </si>
  <si>
    <t>Points</t>
  </si>
  <si>
    <t>Temp</t>
  </si>
  <si>
    <t>Time</t>
  </si>
  <si>
    <t>V</t>
  </si>
  <si>
    <t>mm</t>
  </si>
  <si>
    <t>C</t>
  </si>
  <si>
    <t>Buffer</t>
  </si>
  <si>
    <t>Fit:</t>
  </si>
  <si>
    <t>Trials</t>
  </si>
  <si>
    <t>5,5</t>
  </si>
  <si>
    <t>mADP off Rate</t>
  </si>
  <si>
    <t>Mt</t>
  </si>
  <si>
    <t>WaveLength</t>
  </si>
  <si>
    <t>nm</t>
  </si>
  <si>
    <t>Syringe 1</t>
  </si>
  <si>
    <t>Syringe 2</t>
  </si>
  <si>
    <t>taxol</t>
  </si>
  <si>
    <t>Vary</t>
  </si>
  <si>
    <t>10 uM</t>
  </si>
  <si>
    <t>Start [mADP]</t>
  </si>
  <si>
    <t>Final [mADP]</t>
  </si>
  <si>
    <t>Motor: BoxZZ1</t>
  </si>
  <si>
    <t>PM (V)</t>
  </si>
  <si>
    <t>mD</t>
  </si>
  <si>
    <t>0.5 uM</t>
  </si>
  <si>
    <t>0.0003-0.01</t>
  </si>
  <si>
    <t>Motor: Box ZZ7</t>
  </si>
  <si>
    <t>1 uM</t>
  </si>
  <si>
    <t>5 uM</t>
  </si>
  <si>
    <t>0.002-0.05</t>
  </si>
  <si>
    <t>0.002-0.02</t>
  </si>
  <si>
    <t>0.002-0.03</t>
  </si>
  <si>
    <t>0.002-0.015</t>
  </si>
  <si>
    <t>0.002-0.04</t>
  </si>
  <si>
    <t>0.0003-0.025</t>
  </si>
  <si>
    <t>0.0003-0.02</t>
  </si>
  <si>
    <t>0.001-0.015</t>
  </si>
  <si>
    <t>Avg</t>
  </si>
  <si>
    <t>StDev</t>
  </si>
  <si>
    <t>N</t>
  </si>
  <si>
    <t>SEM</t>
  </si>
  <si>
    <t>1/SEM</t>
  </si>
  <si>
    <t>0.002-0.035</t>
  </si>
  <si>
    <t>0.0025-0.025</t>
  </si>
  <si>
    <t>k_obs</t>
  </si>
  <si>
    <t>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</si>
</sst>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color rgb="FF660066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0" borderId="6" xfId="0" applyFont="1" applyBorder="1"/>
    <xf numFmtId="0" fontId="0" fillId="0" borderId="7" xfId="0" applyBorder="1"/>
    <xf numFmtId="0" fontId="5" fillId="0" borderId="0" xfId="0" applyFont="1"/>
    <xf numFmtId="0" fontId="0" fillId="0" borderId="0" xfId="0" quotePrefix="1"/>
    <xf numFmtId="0" fontId="6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2" borderId="11" xfId="0" applyFont="1" applyFill="1" applyBorder="1"/>
    <xf numFmtId="0" fontId="2" fillId="2" borderId="0" xfId="0" applyFont="1" applyFill="1"/>
    <xf numFmtId="2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0" fontId="5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8" fillId="0" borderId="6" xfId="0" applyFont="1" applyBorder="1"/>
    <xf numFmtId="0" fontId="9" fillId="0" borderId="8" xfId="0" applyFont="1" applyBorder="1"/>
    <xf numFmtId="0" fontId="10" fillId="0" borderId="6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quotePrefix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4" fontId="0" fillId="0" borderId="2" xfId="0" applyNumberFormat="1" applyBorder="1"/>
    <xf numFmtId="0" fontId="12" fillId="2" borderId="0" xfId="0" applyFont="1" applyFill="1"/>
    <xf numFmtId="0" fontId="5" fillId="0" borderId="12" xfId="0" applyFont="1" applyFill="1" applyBorder="1"/>
    <xf numFmtId="0" fontId="2" fillId="2" borderId="13" xfId="0" applyFont="1" applyFill="1" applyBorder="1"/>
    <xf numFmtId="1" fontId="0" fillId="0" borderId="12" xfId="0" applyNumberFormat="1" applyFill="1" applyBorder="1"/>
    <xf numFmtId="1" fontId="0" fillId="0" borderId="12" xfId="0" applyNumberFormat="1" applyBorder="1"/>
    <xf numFmtId="2" fontId="14" fillId="0" borderId="12" xfId="0" applyNumberFormat="1" applyFont="1" applyBorder="1"/>
    <xf numFmtId="0" fontId="15" fillId="2" borderId="0" xfId="0" applyFont="1" applyFill="1"/>
    <xf numFmtId="0" fontId="16" fillId="2" borderId="11" xfId="0" applyFont="1" applyFill="1" applyBorder="1"/>
    <xf numFmtId="16" fontId="16" fillId="2" borderId="14" xfId="0" applyNumberFormat="1" applyFont="1" applyFill="1" applyBorder="1" applyAlignment="1">
      <alignment horizontal="center"/>
    </xf>
    <xf numFmtId="16" fontId="16" fillId="2" borderId="0" xfId="0" applyNumberFormat="1" applyFont="1" applyFill="1" applyAlignment="1">
      <alignment horizontal="center"/>
    </xf>
    <xf numFmtId="0" fontId="14" fillId="0" borderId="0" xfId="0" applyFont="1"/>
    <xf numFmtId="0" fontId="14" fillId="0" borderId="12" xfId="0" applyFont="1" applyBorder="1"/>
    <xf numFmtId="0" fontId="14" fillId="0" borderId="12" xfId="0" applyFont="1" applyFill="1" applyBorder="1"/>
    <xf numFmtId="0" fontId="17" fillId="0" borderId="12" xfId="0" applyFont="1" applyFill="1" applyBorder="1"/>
    <xf numFmtId="165" fontId="0" fillId="0" borderId="2" xfId="0" applyNumberFormat="1" applyBorder="1"/>
    <xf numFmtId="0" fontId="0" fillId="2" borderId="12" xfId="0" applyFill="1" applyBorder="1"/>
    <xf numFmtId="2" fontId="0" fillId="2" borderId="12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Border="1"/>
    <xf numFmtId="0" fontId="0" fillId="0" borderId="8" xfId="0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Unstrained</a:t>
            </a:r>
            <a:r>
              <a:rPr lang="en-US" baseline="0"/>
              <a:t> 1HB mADP on/off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564304461942255"/>
                  <c:y val="-4.26768008165645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Results!$C$4:$C$8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Results!$D$4:$D$8</c:f>
              <c:numCache>
                <c:formatCode>0.00</c:formatCode>
                <c:ptCount val="5"/>
                <c:pt idx="0">
                  <c:v>856.4366</c:v>
                </c:pt>
                <c:pt idx="1">
                  <c:v>540.30449999999996</c:v>
                </c:pt>
                <c:pt idx="2">
                  <c:v>473.92469999999997</c:v>
                </c:pt>
                <c:pt idx="3">
                  <c:v>300.67140000000001</c:v>
                </c:pt>
                <c:pt idx="4" formatCode="General">
                  <c:v>401.0582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56-4BA3-B65B-60F750DD6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</a:t>
                </a:r>
                <a:r>
                  <a:rPr lang="en-US" baseline="0"/>
                  <a:t> (uM)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Amlitudes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Results!$E$4:$E$8</c:f>
              <c:numCache>
                <c:formatCode>0.00</c:formatCode>
                <c:ptCount val="5"/>
                <c:pt idx="0">
                  <c:v>0.13878950000000001</c:v>
                </c:pt>
                <c:pt idx="1">
                  <c:v>9.4360509999999995E-2</c:v>
                </c:pt>
                <c:pt idx="2">
                  <c:v>0.1177096</c:v>
                </c:pt>
                <c:pt idx="3">
                  <c:v>0.1574091</c:v>
                </c:pt>
                <c:pt idx="4" formatCode="General">
                  <c:v>0.108653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75-46A3-AAFE-BC50BC8B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</a:t>
                </a:r>
                <a:r>
                  <a:rPr lang="en-US" baseline="0"/>
                  <a:t> (uM)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Unstrained 1HB mADP on/off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564304461942255"/>
                  <c:y val="-4.26768008165645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'Results (2)'!$C$4:$C$8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'Results (2)'!$D$4:$D$8</c:f>
              <c:numCache>
                <c:formatCode>0.00</c:formatCode>
                <c:ptCount val="5"/>
                <c:pt idx="0">
                  <c:v>593.52530000000002</c:v>
                </c:pt>
                <c:pt idx="1">
                  <c:v>533.65</c:v>
                </c:pt>
                <c:pt idx="2">
                  <c:v>509.16399999999999</c:v>
                </c:pt>
                <c:pt idx="3">
                  <c:v>476.33190000000002</c:v>
                </c:pt>
                <c:pt idx="4" formatCode="General">
                  <c:v>374.29360000000003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02-48C8-813A-DA1517E18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Amplitudes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'Results (2)'!$C$4:$C$8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'Results (2)'!$E$4:$E$8</c:f>
              <c:numCache>
                <c:formatCode>0.00</c:formatCode>
                <c:ptCount val="5"/>
                <c:pt idx="0">
                  <c:v>0.29372359999999997</c:v>
                </c:pt>
                <c:pt idx="1">
                  <c:v>0.21702340000000001</c:v>
                </c:pt>
                <c:pt idx="2">
                  <c:v>0.1720093</c:v>
                </c:pt>
                <c:pt idx="3">
                  <c:v>0.11641029999999999</c:v>
                </c:pt>
                <c:pt idx="4">
                  <c:v>3.7752000000000001E-2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27-4468-9ECE-59B1E4018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Unstrained 1HB mADP on/off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564304461942255"/>
                  <c:y val="-4.26768008165645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'Results (3)'!$C$4:$C$8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'Results (3)'!$D$4:$D$8</c:f>
              <c:numCache>
                <c:formatCode>0.00</c:formatCode>
                <c:ptCount val="5"/>
                <c:pt idx="0">
                  <c:v>707.46469999999999</c:v>
                </c:pt>
                <c:pt idx="1">
                  <c:v>584.79949999999997</c:v>
                </c:pt>
                <c:pt idx="2">
                  <c:v>459.24040000000002</c:v>
                </c:pt>
                <c:pt idx="3">
                  <c:v>614.90509999999995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03-4CEE-8FB3-42DF72FEC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Amplitudes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'Results (3)'!$C$4:$C$8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'Results (3)'!$E$4:$E$8</c:f>
              <c:numCache>
                <c:formatCode>0.00</c:formatCode>
                <c:ptCount val="5"/>
                <c:pt idx="0">
                  <c:v>0.20355670000000001</c:v>
                </c:pt>
                <c:pt idx="1">
                  <c:v>0.1425632</c:v>
                </c:pt>
                <c:pt idx="2">
                  <c:v>7.64074E-2</c:v>
                </c:pt>
                <c:pt idx="3">
                  <c:v>5.492085E-2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A3-4DD2-9210-A7034B8C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Unstrained 1HB mADP on/off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518850574684859"/>
                  <c:y val="-5.648259102164717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Compare!$C$4:$C$8</c:f>
              <c:numCache>
                <c:formatCode>General</c:formatCode>
                <c:ptCount val="5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</c:numCache>
            </c:numRef>
          </c:xVal>
          <c:yVal>
            <c:numRef>
              <c:f>Compare!$G$4:$G$8</c:f>
              <c:numCache>
                <c:formatCode>0.00</c:formatCode>
                <c:ptCount val="5"/>
                <c:pt idx="0">
                  <c:v>719.14219999999989</c:v>
                </c:pt>
                <c:pt idx="1">
                  <c:v>552.91800000000001</c:v>
                </c:pt>
                <c:pt idx="2">
                  <c:v>480.77636666666666</c:v>
                </c:pt>
                <c:pt idx="3">
                  <c:v>463.96946666666668</c:v>
                </c:pt>
                <c:pt idx="4">
                  <c:v>387.67590000000001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02-4C05-A1B6-ED9D1590E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34000"/>
        <c:axId val="560769120"/>
      </c:scatterChart>
      <c:valAx>
        <c:axId val="49373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[mADP]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9120"/>
        <c:crosses val="autoZero"/>
        <c:crossBetween val="midCat"/>
      </c:valAx>
      <c:valAx>
        <c:axId val="56076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157370</xdr:colOff>
      <xdr:row>0</xdr:row>
      <xdr:rowOff>190500</xdr:rowOff>
    </xdr:from>
    <xdr:to>
      <xdr:col>15</xdr:col>
      <xdr:colOff>501342</xdr:colOff>
      <xdr:row>14</xdr:row>
      <xdr:rowOff>9939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5AE1D7-2CC8-443B-A80F-88AB35FB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343972</xdr:colOff>
      <xdr:row>29</xdr:row>
      <xdr:rowOff>18222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EF2E41-334B-48CA-B6F7-4674713D9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148843</xdr:colOff>
      <xdr:row>1</xdr:row>
      <xdr:rowOff>42533</xdr:rowOff>
    </xdr:from>
    <xdr:to>
      <xdr:col>17</xdr:col>
      <xdr:colOff>492815</xdr:colOff>
      <xdr:row>15</xdr:row>
      <xdr:rowOff>118733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8E1249-20C1-45F8-856A-1E0304AAC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612913</xdr:colOff>
      <xdr:row>17</xdr:row>
      <xdr:rowOff>0</xdr:rowOff>
    </xdr:from>
    <xdr:to>
      <xdr:col>17</xdr:col>
      <xdr:colOff>343972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392881-5935-4CD3-ABD4-33F2247FE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380756</xdr:colOff>
      <xdr:row>1</xdr:row>
      <xdr:rowOff>17685</xdr:rowOff>
    </xdr:from>
    <xdr:to>
      <xdr:col>15</xdr:col>
      <xdr:colOff>111815</xdr:colOff>
      <xdr:row>15</xdr:row>
      <xdr:rowOff>93885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7BF50-A70B-407E-8394-FED2E6A24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364434</xdr:colOff>
      <xdr:row>16</xdr:row>
      <xdr:rowOff>165652</xdr:rowOff>
    </xdr:from>
    <xdr:to>
      <xdr:col>15</xdr:col>
      <xdr:colOff>95493</xdr:colOff>
      <xdr:row>31</xdr:row>
      <xdr:rowOff>51352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8A81CE-9C6A-47C0-8863-64D1ABDD9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81642</xdr:colOff>
      <xdr:row>1</xdr:row>
      <xdr:rowOff>54428</xdr:rowOff>
    </xdr:from>
    <xdr:to>
      <xdr:col>22</xdr:col>
      <xdr:colOff>367393</xdr:colOff>
      <xdr:row>18</xdr:row>
      <xdr:rowOff>244928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0234F9-CD2A-4302-A57B-138DD6FF1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MZ Custom 2">
      <a:dk1>
        <a:sysClr val="windowText" lastClr="000000"/>
      </a:dk1>
      <a:lt1>
        <a:sysClr val="window" lastClr="FFFFFF"/>
      </a:lt1>
      <a:dk2>
        <a:srgbClr val="3D4B6F"/>
      </a:dk2>
      <a:lt2>
        <a:srgbClr val="E2E7F6"/>
      </a:lt2>
      <a:accent1>
        <a:srgbClr val="33CCFF"/>
      </a:accent1>
      <a:accent2>
        <a:srgbClr val="0000FF"/>
      </a:accent2>
      <a:accent3>
        <a:srgbClr val="156E72"/>
      </a:accent3>
      <a:accent4>
        <a:srgbClr val="4ABE9C"/>
      </a:accent4>
      <a:accent5>
        <a:srgbClr val="9966FF"/>
      </a:accent5>
      <a:accent6>
        <a:srgbClr val="8C048C"/>
      </a:accent6>
      <a:hlink>
        <a:srgbClr val="00007F"/>
      </a:hlink>
      <a:folHlink>
        <a:srgbClr val="3817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A6D0-CF58-4826-9FE8-F35C9F2F6920}">
  <sheetPr>
    <pageSetUpPr fitToPage="1"/>
  </sheetPr>
  <dimension ref="A1:T30"/>
  <sheetViews>
    <sheetView workbookViewId="0">
      <selection activeCell="V19" sqref="V19"/>
    </sheetView>
  </sheetViews>
  <sheetFormatPr defaultRowHeight="15" x14ac:dyDescent="0.25"/>
  <cols>
    <col min="1" max="1" width="14.7109375" bestFit="1" customWidth="1"/>
    <col min="2" max="2" width="12.140625" bestFit="1" customWidth="1"/>
    <col min="4" max="4" width="12.85546875" customWidth="1"/>
    <col min="6" max="6" width="10.5703125" customWidth="1"/>
    <col min="7" max="7" width="11.42578125" customWidth="1"/>
    <col min="10" max="10" width="12" bestFit="1" customWidth="1"/>
    <col min="11" max="11" width="10.42578125" bestFit="1" customWidth="1"/>
  </cols>
  <sheetData>
    <row r="1" spans="1:20" ht="15.75" thickBot="1" x14ac:dyDescent="0.3">
      <c r="A1" t="s">
        <v>13</v>
      </c>
    </row>
    <row r="2" spans="1:20" ht="15.75" thickBot="1" x14ac:dyDescent="0.3">
      <c r="A2" s="1" t="s">
        <v>0</v>
      </c>
      <c r="B2" s="50">
        <v>43761</v>
      </c>
      <c r="C2" s="2"/>
    </row>
    <row r="3" spans="1:20" ht="15.75" thickBot="1" x14ac:dyDescent="0.3"/>
    <row r="4" spans="1:20" x14ac:dyDescent="0.25">
      <c r="A4" s="3" t="s">
        <v>5</v>
      </c>
      <c r="B4" s="4" t="s">
        <v>2</v>
      </c>
      <c r="C4" s="5" t="s">
        <v>3</v>
      </c>
      <c r="F4" s="3" t="s">
        <v>1</v>
      </c>
      <c r="G4" s="4" t="s">
        <v>2</v>
      </c>
      <c r="H4" s="5" t="s">
        <v>3</v>
      </c>
      <c r="I4" s="9"/>
      <c r="J4" s="3" t="s">
        <v>8</v>
      </c>
      <c r="K4" s="4"/>
      <c r="L4" s="5" t="s">
        <v>3</v>
      </c>
      <c r="N4" s="73" t="s">
        <v>32</v>
      </c>
      <c r="O4" s="74"/>
      <c r="Q4" s="73" t="s">
        <v>33</v>
      </c>
      <c r="R4" s="74"/>
    </row>
    <row r="5" spans="1:20" x14ac:dyDescent="0.25">
      <c r="A5" s="6" t="str">
        <f>F5</f>
        <v>KIF1A</v>
      </c>
      <c r="B5" s="26">
        <v>41.6</v>
      </c>
      <c r="C5" s="7" t="str">
        <f>H5</f>
        <v>uM</v>
      </c>
      <c r="D5" s="8" t="s">
        <v>39</v>
      </c>
      <c r="F5" s="6" t="s">
        <v>4</v>
      </c>
      <c r="G5" s="24">
        <v>1</v>
      </c>
      <c r="H5" s="7" t="s">
        <v>7</v>
      </c>
      <c r="I5" s="9"/>
      <c r="J5" s="14" t="s">
        <v>30</v>
      </c>
      <c r="K5" s="26">
        <v>280</v>
      </c>
      <c r="L5" s="7" t="s">
        <v>31</v>
      </c>
      <c r="N5" s="14" t="s">
        <v>4</v>
      </c>
      <c r="O5" s="7" t="s">
        <v>45</v>
      </c>
      <c r="Q5" s="14" t="s">
        <v>14</v>
      </c>
      <c r="R5" s="7" t="s">
        <v>35</v>
      </c>
    </row>
    <row r="6" spans="1:20" x14ac:dyDescent="0.25">
      <c r="A6" s="27" t="s">
        <v>6</v>
      </c>
      <c r="B6" s="26">
        <v>145</v>
      </c>
      <c r="C6" s="7" t="s">
        <v>7</v>
      </c>
      <c r="F6" s="27" t="str">
        <f>A6</f>
        <v>MT</v>
      </c>
      <c r="G6" s="26">
        <v>5</v>
      </c>
      <c r="H6" s="7" t="s">
        <v>7</v>
      </c>
      <c r="J6" s="14" t="s">
        <v>16</v>
      </c>
      <c r="K6" s="48">
        <v>420</v>
      </c>
      <c r="L6" s="7" t="s">
        <v>21</v>
      </c>
      <c r="N6" s="14" t="s">
        <v>29</v>
      </c>
      <c r="O6" s="7" t="s">
        <v>36</v>
      </c>
      <c r="Q6" s="14"/>
      <c r="R6" s="7"/>
    </row>
    <row r="7" spans="1:20" x14ac:dyDescent="0.25">
      <c r="A7" s="29" t="s">
        <v>14</v>
      </c>
      <c r="B7" s="26">
        <v>100</v>
      </c>
      <c r="C7" s="7" t="s">
        <v>7</v>
      </c>
      <c r="F7" s="10" t="s">
        <v>14</v>
      </c>
      <c r="G7" s="26">
        <v>0.5</v>
      </c>
      <c r="H7" s="7" t="s">
        <v>7</v>
      </c>
      <c r="J7" s="14" t="s">
        <v>17</v>
      </c>
      <c r="K7" s="37" t="s">
        <v>27</v>
      </c>
      <c r="L7" s="7" t="s">
        <v>22</v>
      </c>
      <c r="N7" s="14" t="s">
        <v>41</v>
      </c>
      <c r="O7" s="7" t="s">
        <v>42</v>
      </c>
      <c r="Q7" s="14"/>
      <c r="R7" s="7"/>
    </row>
    <row r="8" spans="1:20" ht="15.75" thickBot="1" x14ac:dyDescent="0.3">
      <c r="A8" s="28" t="str">
        <f>F8</f>
        <v>Taxol</v>
      </c>
      <c r="B8" s="12">
        <v>1000</v>
      </c>
      <c r="C8" s="13" t="s">
        <v>7</v>
      </c>
      <c r="F8" s="28" t="s">
        <v>15</v>
      </c>
      <c r="G8" s="12">
        <v>10</v>
      </c>
      <c r="H8" s="13" t="s">
        <v>7</v>
      </c>
      <c r="I8" s="24"/>
      <c r="J8" s="14" t="s">
        <v>18</v>
      </c>
      <c r="K8" s="49">
        <v>10000</v>
      </c>
      <c r="L8" s="7"/>
      <c r="M8" s="24"/>
      <c r="N8" s="72" t="s">
        <v>34</v>
      </c>
      <c r="O8" s="13" t="s">
        <v>36</v>
      </c>
      <c r="Q8" s="11"/>
      <c r="R8" s="13"/>
    </row>
    <row r="9" spans="1:20" x14ac:dyDescent="0.25">
      <c r="I9" s="24"/>
      <c r="J9" s="14" t="s">
        <v>19</v>
      </c>
      <c r="K9" s="48">
        <v>24.8</v>
      </c>
      <c r="L9" s="7" t="s">
        <v>23</v>
      </c>
      <c r="M9" s="24"/>
      <c r="N9" s="24"/>
    </row>
    <row r="10" spans="1:20" ht="15.75" thickBot="1" x14ac:dyDescent="0.3">
      <c r="F10" s="23"/>
      <c r="G10" s="23"/>
      <c r="H10" s="24"/>
      <c r="I10" s="24"/>
      <c r="J10" s="11" t="s">
        <v>20</v>
      </c>
      <c r="K10" s="38">
        <v>5</v>
      </c>
      <c r="L10" s="13" t="s">
        <v>9</v>
      </c>
      <c r="M10" s="24"/>
      <c r="N10" s="24"/>
    </row>
    <row r="11" spans="1:20" x14ac:dyDescent="0.25">
      <c r="F11" s="23"/>
      <c r="G11" s="23"/>
      <c r="H11" s="24"/>
      <c r="I11" s="24"/>
      <c r="J11" s="24"/>
      <c r="K11" s="24"/>
      <c r="L11" s="24"/>
      <c r="M11" s="24"/>
      <c r="N11" s="24"/>
    </row>
    <row r="12" spans="1:20" x14ac:dyDescent="0.25">
      <c r="A12" s="31" t="s">
        <v>28</v>
      </c>
    </row>
    <row r="13" spans="1:20" x14ac:dyDescent="0.25">
      <c r="A13" s="15"/>
      <c r="B13" s="16"/>
      <c r="C13" s="16"/>
      <c r="D13" s="17"/>
      <c r="E13" s="16"/>
      <c r="F13" s="16"/>
      <c r="I13" s="15"/>
      <c r="J13" s="35"/>
      <c r="K13" s="24"/>
      <c r="M13" s="31"/>
      <c r="N13" s="24"/>
      <c r="O13" s="24"/>
      <c r="P13" s="24"/>
      <c r="Q13" s="24"/>
      <c r="R13" s="24"/>
      <c r="S13" s="24"/>
      <c r="T13" s="24"/>
    </row>
    <row r="14" spans="1:20" x14ac:dyDescent="0.25">
      <c r="A14" s="51" t="s">
        <v>37</v>
      </c>
      <c r="B14" s="51" t="s">
        <v>38</v>
      </c>
      <c r="C14" s="18" t="s">
        <v>14</v>
      </c>
      <c r="D14" s="18" t="s">
        <v>10</v>
      </c>
      <c r="E14" s="18" t="s">
        <v>11</v>
      </c>
      <c r="G14" s="19" t="s">
        <v>26</v>
      </c>
      <c r="H14" s="18" t="s">
        <v>12</v>
      </c>
      <c r="I14" s="19" t="s">
        <v>41</v>
      </c>
      <c r="J14" s="30" t="s">
        <v>29</v>
      </c>
      <c r="K14" s="30" t="s">
        <v>15</v>
      </c>
      <c r="L14" s="18" t="s">
        <v>24</v>
      </c>
      <c r="M14" s="30" t="s">
        <v>11</v>
      </c>
      <c r="N14" s="32"/>
      <c r="P14" s="25"/>
      <c r="Q14" s="25"/>
      <c r="R14" s="25"/>
      <c r="S14" s="25"/>
      <c r="T14" s="25"/>
    </row>
    <row r="15" spans="1:20" x14ac:dyDescent="0.25">
      <c r="A15" s="22">
        <v>20</v>
      </c>
      <c r="B15" s="22">
        <f>A15/2</f>
        <v>10</v>
      </c>
      <c r="C15" s="20">
        <f>A15*$E$15/$B$7</f>
        <v>120</v>
      </c>
      <c r="D15" s="20">
        <f>$E$15-C15</f>
        <v>480</v>
      </c>
      <c r="E15" s="20">
        <v>600</v>
      </c>
      <c r="G15" s="22">
        <v>5</v>
      </c>
      <c r="H15" s="20">
        <f>$G$5*M15/$B$5</f>
        <v>66.105769230769226</v>
      </c>
      <c r="I15" s="21">
        <f>$G$7*M15/$B$7</f>
        <v>13.75</v>
      </c>
      <c r="J15" s="21">
        <f>G6*M15/B6</f>
        <v>94.827586206896555</v>
      </c>
      <c r="K15" s="22">
        <f>G8*M15/B8</f>
        <v>27.5</v>
      </c>
      <c r="L15" s="21">
        <f>M15-SUM(H15:J15)</f>
        <v>2575.3166445623342</v>
      </c>
      <c r="M15" s="22">
        <f>550*G15</f>
        <v>2750</v>
      </c>
      <c r="N15" s="24"/>
      <c r="P15" s="34"/>
      <c r="Q15" s="34"/>
      <c r="R15" s="34"/>
      <c r="S15" s="34"/>
      <c r="T15" s="24"/>
    </row>
    <row r="16" spans="1:20" s="26" customFormat="1" x14ac:dyDescent="0.25">
      <c r="A16" s="22">
        <v>15</v>
      </c>
      <c r="B16" s="22">
        <f t="shared" ref="B16:B18" si="0">A16/2</f>
        <v>7.5</v>
      </c>
      <c r="C16" s="20">
        <f>A16*$E$15/$B$7</f>
        <v>90</v>
      </c>
      <c r="D16" s="20">
        <f>$E$15-C16</f>
        <v>510</v>
      </c>
      <c r="E16" s="20">
        <v>600</v>
      </c>
      <c r="K16" s="34"/>
      <c r="L16" s="34"/>
      <c r="N16" s="24"/>
      <c r="O16" s="34"/>
      <c r="P16" s="34"/>
      <c r="Q16" s="34"/>
      <c r="R16" s="34"/>
      <c r="S16" s="34"/>
      <c r="T16" s="24"/>
    </row>
    <row r="17" spans="1:13" s="24" customFormat="1" x14ac:dyDescent="0.25">
      <c r="A17" s="36">
        <v>10</v>
      </c>
      <c r="B17" s="22">
        <f t="shared" si="0"/>
        <v>5</v>
      </c>
      <c r="C17" s="20">
        <f>A17*$E$15/$B$7</f>
        <v>60</v>
      </c>
      <c r="D17" s="20">
        <f>$E$15-C17</f>
        <v>540</v>
      </c>
      <c r="E17" s="20">
        <v>600</v>
      </c>
    </row>
    <row r="18" spans="1:13" s="24" customFormat="1" x14ac:dyDescent="0.25">
      <c r="A18" s="52">
        <v>5</v>
      </c>
      <c r="B18" s="22">
        <f t="shared" si="0"/>
        <v>2.5</v>
      </c>
      <c r="C18" s="20">
        <f>A18*$E$15/$B$7</f>
        <v>30</v>
      </c>
      <c r="D18" s="20">
        <f>$E$15-C18</f>
        <v>570</v>
      </c>
      <c r="E18" s="20">
        <v>600</v>
      </c>
      <c r="G18" s="25"/>
      <c r="H18" s="25"/>
      <c r="I18" s="25"/>
      <c r="J18" s="41"/>
      <c r="K18" s="25"/>
      <c r="L18" s="25"/>
      <c r="M18" s="25"/>
    </row>
    <row r="19" spans="1:13" s="24" customFormat="1" x14ac:dyDescent="0.25">
      <c r="A19" s="52">
        <v>2</v>
      </c>
      <c r="B19" s="22">
        <f t="shared" ref="B19" si="1">A19/2</f>
        <v>1</v>
      </c>
      <c r="C19" s="20">
        <f>A19*$E$15/$B$7</f>
        <v>12</v>
      </c>
      <c r="D19" s="20">
        <f>$E$15-C19</f>
        <v>588</v>
      </c>
      <c r="E19" s="20">
        <v>601</v>
      </c>
      <c r="G19" s="40"/>
      <c r="J19" s="41"/>
      <c r="L19" s="37"/>
    </row>
    <row r="20" spans="1:13" s="24" customFormat="1" x14ac:dyDescent="0.25">
      <c r="A20" s="42"/>
      <c r="F20" s="43"/>
      <c r="K20" s="37"/>
    </row>
    <row r="21" spans="1:13" s="24" customFormat="1" x14ac:dyDescent="0.25">
      <c r="A21" s="43"/>
      <c r="D21" s="44"/>
      <c r="F21" s="45"/>
      <c r="K21" s="46"/>
    </row>
    <row r="22" spans="1:13" s="24" customFormat="1" x14ac:dyDescent="0.25">
      <c r="A22" s="45"/>
      <c r="F22" s="47"/>
      <c r="K22" s="37"/>
    </row>
    <row r="23" spans="1:13" s="24" customFormat="1" x14ac:dyDescent="0.25">
      <c r="A23" s="47"/>
      <c r="F23" s="25"/>
      <c r="G23" s="25"/>
      <c r="H23" s="25"/>
      <c r="K23" s="37"/>
    </row>
    <row r="24" spans="1:13" s="24" customFormat="1" x14ac:dyDescent="0.25">
      <c r="A24" s="32"/>
      <c r="F24" s="23"/>
      <c r="G24" s="23"/>
    </row>
    <row r="25" spans="1:13" s="24" customFormat="1" x14ac:dyDescent="0.25"/>
    <row r="26" spans="1:13" s="24" customFormat="1" x14ac:dyDescent="0.25">
      <c r="A26" s="31"/>
    </row>
    <row r="27" spans="1:13" s="24" customFormat="1" x14ac:dyDescent="0.25">
      <c r="A27" s="39"/>
      <c r="B27" s="35"/>
      <c r="C27" s="35"/>
      <c r="F27" s="31"/>
      <c r="G27" s="35"/>
    </row>
    <row r="28" spans="1:13" s="24" customFormat="1" x14ac:dyDescent="0.25">
      <c r="A28" s="25"/>
      <c r="B28" s="25"/>
      <c r="C28" s="25"/>
      <c r="E28" s="25"/>
      <c r="F28" s="25"/>
      <c r="G28" s="25"/>
      <c r="H28" s="25"/>
      <c r="I28" s="25"/>
      <c r="K28" s="25"/>
      <c r="L28" s="25"/>
      <c r="M28" s="25"/>
    </row>
    <row r="29" spans="1:13" s="24" customFormat="1" x14ac:dyDescent="0.25">
      <c r="A29" s="33"/>
      <c r="B29" s="33"/>
      <c r="C29" s="33"/>
      <c r="F29" s="33"/>
      <c r="G29" s="33"/>
      <c r="H29" s="33"/>
      <c r="K29" s="40"/>
    </row>
    <row r="30" spans="1:13" s="24" customFormat="1" x14ac:dyDescent="0.25">
      <c r="G30" s="44"/>
    </row>
  </sheetData>
  <mergeCells count="2">
    <mergeCell ref="N4:O4"/>
    <mergeCell ref="Q4:R4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63BA-FCD8-4DF0-8476-27E33B698E53}">
  <dimension ref="A1:G8"/>
  <sheetViews>
    <sheetView zoomScale="70" zoomScaleNormal="70" workbookViewId="0">
      <selection activeCell="R25" sqref="R25"/>
    </sheetView>
  </sheetViews>
  <sheetFormatPr defaultRowHeight="15" x14ac:dyDescent="0.25"/>
  <cols>
    <col min="2" max="2" width="12.42578125" bestFit="1" customWidth="1"/>
    <col min="3" max="3" width="12.5703125" bestFit="1" customWidth="1"/>
    <col min="6" max="6" width="12.85546875" bestFit="1" customWidth="1"/>
  </cols>
  <sheetData>
    <row r="1" spans="1:7" ht="15.75" thickBot="1" x14ac:dyDescent="0.3">
      <c r="A1" s="1" t="s">
        <v>0</v>
      </c>
      <c r="B1" s="50">
        <v>43766</v>
      </c>
    </row>
    <row r="3" spans="1:7" x14ac:dyDescent="0.25">
      <c r="B3" s="51" t="s">
        <v>37</v>
      </c>
      <c r="C3" s="51" t="s">
        <v>38</v>
      </c>
      <c r="D3" s="18" t="s">
        <v>62</v>
      </c>
      <c r="E3" s="18" t="s">
        <v>63</v>
      </c>
      <c r="F3" s="18" t="s">
        <v>25</v>
      </c>
      <c r="G3" s="53" t="s">
        <v>40</v>
      </c>
    </row>
    <row r="4" spans="1:7" x14ac:dyDescent="0.25">
      <c r="B4" s="22">
        <v>20</v>
      </c>
      <c r="C4" s="22">
        <f>B4/2</f>
        <v>10</v>
      </c>
      <c r="D4" s="20">
        <v>856.4366</v>
      </c>
      <c r="E4" s="20">
        <v>0.13878950000000001</v>
      </c>
      <c r="F4" s="20" t="s">
        <v>43</v>
      </c>
      <c r="G4" s="54">
        <v>320</v>
      </c>
    </row>
    <row r="5" spans="1:7" x14ac:dyDescent="0.25">
      <c r="B5" s="22">
        <v>15</v>
      </c>
      <c r="C5" s="22">
        <f t="shared" ref="C5:C8" si="0">B5/2</f>
        <v>7.5</v>
      </c>
      <c r="D5" s="20">
        <v>540.30449999999996</v>
      </c>
      <c r="E5" s="20">
        <v>9.4360509999999995E-2</v>
      </c>
      <c r="F5" s="20" t="s">
        <v>54</v>
      </c>
      <c r="G5" s="54">
        <v>340</v>
      </c>
    </row>
    <row r="6" spans="1:7" x14ac:dyDescent="0.25">
      <c r="B6" s="36">
        <v>10</v>
      </c>
      <c r="C6" s="22">
        <f t="shared" si="0"/>
        <v>5</v>
      </c>
      <c r="D6" s="20">
        <v>473.92469999999997</v>
      </c>
      <c r="E6" s="20">
        <v>0.1177096</v>
      </c>
      <c r="F6" s="20" t="s">
        <v>53</v>
      </c>
      <c r="G6" s="54">
        <v>340</v>
      </c>
    </row>
    <row r="7" spans="1:7" x14ac:dyDescent="0.25">
      <c r="B7" s="52">
        <v>5</v>
      </c>
      <c r="C7" s="22">
        <f t="shared" si="0"/>
        <v>2.5</v>
      </c>
      <c r="D7" s="20">
        <v>300.67140000000001</v>
      </c>
      <c r="E7" s="20">
        <v>0.1574091</v>
      </c>
      <c r="F7" s="20" t="s">
        <v>52</v>
      </c>
      <c r="G7" s="54">
        <v>380</v>
      </c>
    </row>
    <row r="8" spans="1:7" x14ac:dyDescent="0.25">
      <c r="B8" s="52">
        <v>2</v>
      </c>
      <c r="C8" s="22">
        <f t="shared" si="0"/>
        <v>1</v>
      </c>
      <c r="D8" s="22">
        <v>401.0582</v>
      </c>
      <c r="E8" s="22">
        <v>0.108653</v>
      </c>
      <c r="F8" s="22" t="s">
        <v>51</v>
      </c>
      <c r="G8" s="55">
        <v>380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9717-181D-4AED-8EAC-7891119B73D7}">
  <sheetPr>
    <pageSetUpPr fitToPage="1"/>
  </sheetPr>
  <dimension ref="A1:T30"/>
  <sheetViews>
    <sheetView workbookViewId="0">
      <selection activeCell="J32" sqref="J32"/>
    </sheetView>
  </sheetViews>
  <sheetFormatPr defaultRowHeight="15" x14ac:dyDescent="0.25"/>
  <cols>
    <col min="1" max="1" width="14.7109375" bestFit="1" customWidth="1"/>
    <col min="2" max="2" width="12.140625" bestFit="1" customWidth="1"/>
    <col min="4" max="4" width="12.85546875" customWidth="1"/>
    <col min="6" max="6" width="10.5703125" customWidth="1"/>
    <col min="7" max="7" width="11.42578125" customWidth="1"/>
    <col min="10" max="10" width="12" bestFit="1" customWidth="1"/>
    <col min="11" max="11" width="10.42578125" bestFit="1" customWidth="1"/>
  </cols>
  <sheetData>
    <row r="1" spans="1:20" ht="15.75" thickBot="1" x14ac:dyDescent="0.3">
      <c r="A1" t="s">
        <v>13</v>
      </c>
    </row>
    <row r="2" spans="1:20" ht="15.75" thickBot="1" x14ac:dyDescent="0.3">
      <c r="A2" s="1" t="s">
        <v>0</v>
      </c>
      <c r="B2" s="50"/>
      <c r="C2" s="2"/>
    </row>
    <row r="3" spans="1:20" ht="15.75" thickBot="1" x14ac:dyDescent="0.3"/>
    <row r="4" spans="1:20" x14ac:dyDescent="0.25">
      <c r="A4" s="3" t="s">
        <v>5</v>
      </c>
      <c r="B4" s="4" t="s">
        <v>2</v>
      </c>
      <c r="C4" s="5" t="s">
        <v>3</v>
      </c>
      <c r="F4" s="3" t="s">
        <v>1</v>
      </c>
      <c r="G4" s="4" t="s">
        <v>2</v>
      </c>
      <c r="H4" s="5" t="s">
        <v>3</v>
      </c>
      <c r="I4" s="9"/>
      <c r="J4" s="3" t="s">
        <v>8</v>
      </c>
      <c r="K4" s="4"/>
      <c r="L4" s="5" t="s">
        <v>3</v>
      </c>
      <c r="N4" s="75" t="s">
        <v>32</v>
      </c>
      <c r="O4" s="76"/>
      <c r="Q4" s="73" t="s">
        <v>33</v>
      </c>
      <c r="R4" s="74"/>
    </row>
    <row r="5" spans="1:20" x14ac:dyDescent="0.25">
      <c r="A5" s="6" t="str">
        <f>F5</f>
        <v>KIF1A</v>
      </c>
      <c r="B5" s="26">
        <v>7.3</v>
      </c>
      <c r="C5" s="7" t="str">
        <f>H5</f>
        <v>uM</v>
      </c>
      <c r="D5" s="8" t="s">
        <v>44</v>
      </c>
      <c r="F5" s="6" t="s">
        <v>4</v>
      </c>
      <c r="G5" s="24">
        <v>1</v>
      </c>
      <c r="H5" s="7" t="s">
        <v>7</v>
      </c>
      <c r="I5" s="9"/>
      <c r="J5" s="14" t="s">
        <v>30</v>
      </c>
      <c r="K5" s="24">
        <v>280</v>
      </c>
      <c r="L5" s="7" t="s">
        <v>31</v>
      </c>
      <c r="N5" s="68" t="s">
        <v>4</v>
      </c>
      <c r="O5" s="69" t="s">
        <v>45</v>
      </c>
      <c r="Q5" s="14" t="s">
        <v>14</v>
      </c>
      <c r="R5" s="7" t="s">
        <v>35</v>
      </c>
    </row>
    <row r="6" spans="1:20" x14ac:dyDescent="0.25">
      <c r="A6" s="27" t="s">
        <v>6</v>
      </c>
      <c r="B6" s="26">
        <v>145</v>
      </c>
      <c r="C6" s="7" t="s">
        <v>7</v>
      </c>
      <c r="F6" s="27" t="str">
        <f>A6</f>
        <v>MT</v>
      </c>
      <c r="G6" s="26">
        <v>5</v>
      </c>
      <c r="H6" s="7" t="s">
        <v>7</v>
      </c>
      <c r="J6" s="14" t="s">
        <v>16</v>
      </c>
      <c r="K6" s="48">
        <v>420</v>
      </c>
      <c r="L6" s="7" t="s">
        <v>21</v>
      </c>
      <c r="N6" s="68" t="s">
        <v>29</v>
      </c>
      <c r="O6" s="69" t="s">
        <v>46</v>
      </c>
      <c r="Q6" s="14"/>
      <c r="R6" s="7"/>
    </row>
    <row r="7" spans="1:20" x14ac:dyDescent="0.25">
      <c r="A7" s="29" t="s">
        <v>14</v>
      </c>
      <c r="B7" s="26">
        <v>100</v>
      </c>
      <c r="C7" s="7" t="s">
        <v>7</v>
      </c>
      <c r="F7" s="29" t="s">
        <v>14</v>
      </c>
      <c r="G7" s="26">
        <v>1</v>
      </c>
      <c r="H7" s="7" t="s">
        <v>7</v>
      </c>
      <c r="J7" s="14" t="s">
        <v>17</v>
      </c>
      <c r="K7" s="37" t="s">
        <v>27</v>
      </c>
      <c r="L7" s="7" t="s">
        <v>22</v>
      </c>
      <c r="N7" s="68" t="s">
        <v>41</v>
      </c>
      <c r="O7" s="69" t="s">
        <v>45</v>
      </c>
      <c r="Q7" s="14"/>
      <c r="R7" s="7"/>
    </row>
    <row r="8" spans="1:20" ht="15.75" thickBot="1" x14ac:dyDescent="0.3">
      <c r="A8" s="28" t="str">
        <f>F8</f>
        <v>Taxol</v>
      </c>
      <c r="B8" s="12">
        <v>1000</v>
      </c>
      <c r="C8" s="13" t="s">
        <v>7</v>
      </c>
      <c r="F8" s="28" t="s">
        <v>15</v>
      </c>
      <c r="G8" s="12">
        <v>10</v>
      </c>
      <c r="H8" s="13" t="s">
        <v>7</v>
      </c>
      <c r="I8" s="24"/>
      <c r="J8" s="14" t="s">
        <v>18</v>
      </c>
      <c r="K8" s="49">
        <v>10000</v>
      </c>
      <c r="L8" s="7"/>
      <c r="M8" s="24"/>
      <c r="N8" s="70" t="s">
        <v>34</v>
      </c>
      <c r="O8" s="71" t="s">
        <v>36</v>
      </c>
      <c r="Q8" s="11"/>
      <c r="R8" s="13"/>
    </row>
    <row r="9" spans="1:20" x14ac:dyDescent="0.25">
      <c r="I9" s="24"/>
      <c r="J9" s="14" t="s">
        <v>19</v>
      </c>
      <c r="K9" s="48">
        <v>25</v>
      </c>
      <c r="L9" s="7" t="s">
        <v>23</v>
      </c>
      <c r="M9" s="24"/>
      <c r="N9" s="24"/>
    </row>
    <row r="10" spans="1:20" ht="15.75" thickBot="1" x14ac:dyDescent="0.3">
      <c r="F10" s="23"/>
      <c r="G10" s="23"/>
      <c r="H10" s="24"/>
      <c r="I10" s="24"/>
      <c r="J10" s="11" t="s">
        <v>20</v>
      </c>
      <c r="K10" s="38">
        <v>1</v>
      </c>
      <c r="L10" s="13" t="s">
        <v>9</v>
      </c>
      <c r="M10" s="24"/>
      <c r="N10" s="24"/>
    </row>
    <row r="11" spans="1:20" x14ac:dyDescent="0.25">
      <c r="F11" s="23"/>
      <c r="G11" s="23"/>
      <c r="H11" s="24"/>
      <c r="I11" s="24"/>
      <c r="J11" s="24"/>
      <c r="K11" s="24"/>
      <c r="L11" s="24"/>
      <c r="M11" s="24"/>
      <c r="N11" s="24"/>
    </row>
    <row r="12" spans="1:20" x14ac:dyDescent="0.25">
      <c r="A12" s="31" t="s">
        <v>28</v>
      </c>
    </row>
    <row r="13" spans="1:20" x14ac:dyDescent="0.25">
      <c r="A13" s="15"/>
      <c r="B13" s="16"/>
      <c r="C13" s="16"/>
      <c r="D13" s="17"/>
      <c r="E13" s="16"/>
      <c r="F13" s="16"/>
      <c r="I13" s="15"/>
      <c r="J13" s="35"/>
      <c r="K13" s="24"/>
      <c r="M13" s="31"/>
      <c r="N13" s="24"/>
      <c r="O13" s="24"/>
      <c r="P13" s="24"/>
      <c r="Q13" s="24"/>
      <c r="R13" s="24"/>
      <c r="S13" s="24"/>
      <c r="T13" s="24"/>
    </row>
    <row r="14" spans="1:20" x14ac:dyDescent="0.25">
      <c r="A14" s="51" t="s">
        <v>37</v>
      </c>
      <c r="B14" s="51" t="s">
        <v>38</v>
      </c>
      <c r="C14" s="18" t="s">
        <v>14</v>
      </c>
      <c r="D14" s="18" t="s">
        <v>10</v>
      </c>
      <c r="E14" s="18" t="s">
        <v>11</v>
      </c>
      <c r="G14" s="19" t="s">
        <v>26</v>
      </c>
      <c r="H14" s="18" t="s">
        <v>12</v>
      </c>
      <c r="I14" s="19" t="s">
        <v>41</v>
      </c>
      <c r="J14" s="30" t="s">
        <v>29</v>
      </c>
      <c r="K14" s="30" t="s">
        <v>15</v>
      </c>
      <c r="L14" s="18" t="s">
        <v>24</v>
      </c>
      <c r="M14" s="30" t="s">
        <v>11</v>
      </c>
      <c r="N14" s="32"/>
      <c r="P14" s="25"/>
      <c r="Q14" s="25"/>
      <c r="R14" s="25"/>
      <c r="S14" s="25"/>
      <c r="T14" s="25"/>
    </row>
    <row r="15" spans="1:20" x14ac:dyDescent="0.25">
      <c r="A15" s="22">
        <v>20</v>
      </c>
      <c r="B15" s="22">
        <f>A15/2</f>
        <v>10</v>
      </c>
      <c r="C15" s="20">
        <f>A15*$E$15/$B$7</f>
        <v>120</v>
      </c>
      <c r="D15" s="20">
        <f>$E$15-C15</f>
        <v>480</v>
      </c>
      <c r="E15" s="20">
        <v>600</v>
      </c>
      <c r="G15" s="22">
        <v>5</v>
      </c>
      <c r="H15" s="20">
        <f>$G$5*M15/$B$5</f>
        <v>376.71232876712332</v>
      </c>
      <c r="I15" s="21">
        <f>$G$7*M15/$B$7</f>
        <v>27.5</v>
      </c>
      <c r="J15" s="21">
        <f>G6*M15/B6</f>
        <v>94.827586206896555</v>
      </c>
      <c r="K15" s="22">
        <f>G8*M15/B8</f>
        <v>27.5</v>
      </c>
      <c r="L15" s="21">
        <f>M15-SUM(H15:J15)</f>
        <v>2250.9600850259803</v>
      </c>
      <c r="M15" s="22">
        <f>550*G15</f>
        <v>2750</v>
      </c>
      <c r="N15" s="24"/>
      <c r="P15" s="34"/>
      <c r="Q15" s="34"/>
      <c r="R15" s="34"/>
      <c r="S15" s="34"/>
      <c r="T15" s="24"/>
    </row>
    <row r="16" spans="1:20" s="26" customFormat="1" x14ac:dyDescent="0.25">
      <c r="A16" s="22">
        <v>15</v>
      </c>
      <c r="B16" s="22">
        <f t="shared" ref="B16:B19" si="0">A16/2</f>
        <v>7.5</v>
      </c>
      <c r="C16" s="20">
        <f>A16*$E$15/$B$7</f>
        <v>90</v>
      </c>
      <c r="D16" s="20">
        <f>$E$15-C16</f>
        <v>510</v>
      </c>
      <c r="E16" s="20">
        <v>600</v>
      </c>
      <c r="K16" s="34"/>
      <c r="L16" s="34"/>
      <c r="N16" s="24"/>
      <c r="O16" s="34"/>
      <c r="P16" s="34"/>
      <c r="Q16" s="34"/>
      <c r="R16" s="34"/>
      <c r="S16" s="34"/>
      <c r="T16" s="24"/>
    </row>
    <row r="17" spans="1:13" s="24" customFormat="1" x14ac:dyDescent="0.25">
      <c r="A17" s="36">
        <v>10</v>
      </c>
      <c r="B17" s="22">
        <f t="shared" si="0"/>
        <v>5</v>
      </c>
      <c r="C17" s="20">
        <f>A17*$E$15/$B$7</f>
        <v>60</v>
      </c>
      <c r="D17" s="20">
        <f>$E$15-C17</f>
        <v>540</v>
      </c>
      <c r="E17" s="20">
        <v>600</v>
      </c>
    </row>
    <row r="18" spans="1:13" s="24" customFormat="1" x14ac:dyDescent="0.25">
      <c r="A18" s="52">
        <v>5</v>
      </c>
      <c r="B18" s="22">
        <f t="shared" si="0"/>
        <v>2.5</v>
      </c>
      <c r="C18" s="20">
        <f>A18*$E$15/$B$7</f>
        <v>30</v>
      </c>
      <c r="D18" s="20">
        <f>$E$15-C18</f>
        <v>570</v>
      </c>
      <c r="E18" s="20">
        <v>600</v>
      </c>
      <c r="G18" s="25"/>
      <c r="H18" s="25"/>
      <c r="I18" s="25"/>
      <c r="J18" s="41"/>
      <c r="K18" s="25"/>
      <c r="L18" s="25"/>
      <c r="M18" s="25"/>
    </row>
    <row r="19" spans="1:13" s="24" customFormat="1" x14ac:dyDescent="0.25">
      <c r="A19" s="52">
        <v>2</v>
      </c>
      <c r="B19" s="22">
        <f t="shared" si="0"/>
        <v>1</v>
      </c>
      <c r="C19" s="20">
        <f>A19*$E$15/$B$7</f>
        <v>12</v>
      </c>
      <c r="D19" s="20">
        <f>$E$15-C19</f>
        <v>588</v>
      </c>
      <c r="E19" s="20">
        <v>601</v>
      </c>
      <c r="G19" s="40"/>
      <c r="J19" s="41"/>
      <c r="L19" s="37"/>
    </row>
    <row r="20" spans="1:13" s="24" customFormat="1" x14ac:dyDescent="0.25">
      <c r="A20" s="42"/>
      <c r="F20" s="43"/>
      <c r="K20" s="37"/>
    </row>
    <row r="21" spans="1:13" s="24" customFormat="1" x14ac:dyDescent="0.25">
      <c r="A21" s="43"/>
      <c r="D21" s="44"/>
      <c r="F21" s="45"/>
      <c r="K21" s="46"/>
    </row>
    <row r="22" spans="1:13" s="24" customFormat="1" x14ac:dyDescent="0.25">
      <c r="A22" s="45"/>
      <c r="F22" s="47"/>
      <c r="K22" s="37"/>
    </row>
    <row r="23" spans="1:13" s="24" customFormat="1" x14ac:dyDescent="0.25">
      <c r="A23" s="47"/>
      <c r="F23" s="25"/>
      <c r="G23" s="25"/>
      <c r="H23" s="25"/>
      <c r="K23" s="37"/>
    </row>
    <row r="24" spans="1:13" s="24" customFormat="1" x14ac:dyDescent="0.25">
      <c r="A24" s="32"/>
      <c r="F24" s="23"/>
      <c r="G24" s="23"/>
    </row>
    <row r="25" spans="1:13" s="24" customFormat="1" x14ac:dyDescent="0.25"/>
    <row r="26" spans="1:13" s="24" customFormat="1" x14ac:dyDescent="0.25">
      <c r="A26" s="31"/>
    </row>
    <row r="27" spans="1:13" s="24" customFormat="1" x14ac:dyDescent="0.25">
      <c r="A27" s="39"/>
      <c r="B27" s="35"/>
      <c r="C27" s="35"/>
      <c r="F27" s="31"/>
      <c r="G27" s="35"/>
    </row>
    <row r="28" spans="1:13" s="24" customFormat="1" x14ac:dyDescent="0.25">
      <c r="A28" s="25"/>
      <c r="B28" s="25"/>
      <c r="C28" s="25"/>
      <c r="E28" s="25"/>
      <c r="F28" s="25"/>
      <c r="G28" s="25"/>
      <c r="H28" s="25"/>
      <c r="I28" s="25"/>
      <c r="K28" s="25"/>
      <c r="L28" s="25"/>
      <c r="M28" s="25"/>
    </row>
    <row r="29" spans="1:13" s="24" customFormat="1" x14ac:dyDescent="0.25">
      <c r="A29" s="33"/>
      <c r="B29" s="33"/>
      <c r="C29" s="33"/>
      <c r="F29" s="33"/>
      <c r="G29" s="33"/>
      <c r="H29" s="33"/>
      <c r="K29" s="40"/>
    </row>
    <row r="30" spans="1:13" s="24" customFormat="1" x14ac:dyDescent="0.25">
      <c r="G30" s="44"/>
    </row>
  </sheetData>
  <mergeCells count="2">
    <mergeCell ref="N4:O4"/>
    <mergeCell ref="Q4:R4"/>
  </mergeCells>
  <pageMargins left="0.7" right="0.7" top="0.75" bottom="0.75" header="0.3" footer="0.3"/>
  <pageSetup scale="4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A1B1-7414-4D28-9751-830B1C6B4006}">
  <dimension ref="A1:G8"/>
  <sheetViews>
    <sheetView zoomScale="115" zoomScaleNormal="115" workbookViewId="0">
      <selection activeCell="I8" sqref="I8"/>
    </sheetView>
  </sheetViews>
  <sheetFormatPr defaultRowHeight="15" x14ac:dyDescent="0.25"/>
  <cols>
    <col min="2" max="2" width="12.42578125" bestFit="1" customWidth="1"/>
    <col min="3" max="3" width="12.5703125" bestFit="1" customWidth="1"/>
    <col min="6" max="6" width="11.85546875" bestFit="1" customWidth="1"/>
  </cols>
  <sheetData>
    <row r="1" spans="1:7" ht="15.75" thickBot="1" x14ac:dyDescent="0.3">
      <c r="A1" s="1" t="s">
        <v>0</v>
      </c>
      <c r="B1" s="65">
        <v>43911</v>
      </c>
    </row>
    <row r="3" spans="1:7" x14ac:dyDescent="0.25">
      <c r="B3" s="51" t="s">
        <v>37</v>
      </c>
      <c r="C3" s="51" t="s">
        <v>38</v>
      </c>
      <c r="D3" s="18" t="s">
        <v>62</v>
      </c>
      <c r="E3" s="18" t="s">
        <v>63</v>
      </c>
      <c r="F3" s="18" t="s">
        <v>25</v>
      </c>
      <c r="G3" s="53" t="s">
        <v>40</v>
      </c>
    </row>
    <row r="4" spans="1:7" x14ac:dyDescent="0.25">
      <c r="B4" s="22">
        <v>20</v>
      </c>
      <c r="C4" s="22">
        <f>B4/2</f>
        <v>10</v>
      </c>
      <c r="D4" s="20">
        <v>593.52530000000002</v>
      </c>
      <c r="E4" s="20">
        <v>0.29372359999999997</v>
      </c>
      <c r="F4" s="20" t="s">
        <v>50</v>
      </c>
      <c r="G4" s="54"/>
    </row>
    <row r="5" spans="1:7" x14ac:dyDescent="0.25">
      <c r="B5" s="22">
        <v>15</v>
      </c>
      <c r="C5" s="22">
        <f t="shared" ref="C5:C8" si="0">B5/2</f>
        <v>7.5</v>
      </c>
      <c r="D5" s="20">
        <v>533.65</v>
      </c>
      <c r="E5" s="20">
        <v>0.21702340000000001</v>
      </c>
      <c r="F5" s="20" t="s">
        <v>50</v>
      </c>
      <c r="G5" s="54"/>
    </row>
    <row r="6" spans="1:7" x14ac:dyDescent="0.25">
      <c r="B6" s="36">
        <v>10</v>
      </c>
      <c r="C6" s="22">
        <f t="shared" si="0"/>
        <v>5</v>
      </c>
      <c r="D6" s="20">
        <v>509.16399999999999</v>
      </c>
      <c r="E6" s="20">
        <v>0.1720093</v>
      </c>
      <c r="F6" s="20" t="s">
        <v>48</v>
      </c>
      <c r="G6" s="54"/>
    </row>
    <row r="7" spans="1:7" x14ac:dyDescent="0.25">
      <c r="B7" s="52">
        <v>5</v>
      </c>
      <c r="C7" s="22">
        <f t="shared" si="0"/>
        <v>2.5</v>
      </c>
      <c r="D7" s="20">
        <v>476.33190000000002</v>
      </c>
      <c r="E7" s="20">
        <v>0.11641029999999999</v>
      </c>
      <c r="F7" s="20" t="s">
        <v>49</v>
      </c>
      <c r="G7" s="54"/>
    </row>
    <row r="8" spans="1:7" x14ac:dyDescent="0.25">
      <c r="B8" s="52">
        <v>2</v>
      </c>
      <c r="C8" s="22">
        <f t="shared" si="0"/>
        <v>1</v>
      </c>
      <c r="D8" s="22">
        <v>374.29360000000003</v>
      </c>
      <c r="E8" s="20">
        <v>3.7752000000000001E-2</v>
      </c>
      <c r="F8" s="22" t="s">
        <v>47</v>
      </c>
      <c r="G8" s="55"/>
    </row>
  </sheetData>
  <phoneticPr fontId="1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3840-EB81-4652-922F-558E944CEC20}">
  <dimension ref="A1:G8"/>
  <sheetViews>
    <sheetView zoomScale="115" zoomScaleNormal="115" workbookViewId="0">
      <selection activeCell="T24" sqref="T24"/>
    </sheetView>
  </sheetViews>
  <sheetFormatPr defaultRowHeight="15" x14ac:dyDescent="0.25"/>
  <cols>
    <col min="2" max="2" width="12.42578125" bestFit="1" customWidth="1"/>
    <col min="3" max="3" width="12.5703125" bestFit="1" customWidth="1"/>
    <col min="6" max="6" width="11.85546875" bestFit="1" customWidth="1"/>
  </cols>
  <sheetData>
    <row r="1" spans="1:7" ht="15.75" thickBot="1" x14ac:dyDescent="0.3">
      <c r="A1" s="1" t="s">
        <v>0</v>
      </c>
      <c r="B1" s="65">
        <v>43913</v>
      </c>
    </row>
    <row r="3" spans="1:7" x14ac:dyDescent="0.25">
      <c r="B3" s="51" t="s">
        <v>37</v>
      </c>
      <c r="C3" s="51" t="s">
        <v>38</v>
      </c>
      <c r="D3" s="18" t="s">
        <v>62</v>
      </c>
      <c r="E3" s="18" t="s">
        <v>63</v>
      </c>
      <c r="F3" s="18" t="s">
        <v>25</v>
      </c>
      <c r="G3" s="53" t="s">
        <v>40</v>
      </c>
    </row>
    <row r="4" spans="1:7" x14ac:dyDescent="0.25">
      <c r="B4" s="22">
        <v>20</v>
      </c>
      <c r="C4" s="22">
        <f>B4/2</f>
        <v>10</v>
      </c>
      <c r="D4" s="20">
        <v>707.46469999999999</v>
      </c>
      <c r="E4" s="20">
        <v>0.20355670000000001</v>
      </c>
      <c r="F4" s="20" t="s">
        <v>50</v>
      </c>
      <c r="G4" s="54">
        <v>300</v>
      </c>
    </row>
    <row r="5" spans="1:7" x14ac:dyDescent="0.25">
      <c r="B5" s="22">
        <v>15</v>
      </c>
      <c r="C5" s="22">
        <f t="shared" ref="C5:C8" si="0">B5/2</f>
        <v>7.5</v>
      </c>
      <c r="D5" s="20">
        <v>584.79949999999997</v>
      </c>
      <c r="E5" s="20">
        <v>0.1425632</v>
      </c>
      <c r="F5" s="20" t="s">
        <v>48</v>
      </c>
      <c r="G5" s="54">
        <v>300</v>
      </c>
    </row>
    <row r="6" spans="1:7" x14ac:dyDescent="0.25">
      <c r="B6" s="36">
        <v>10</v>
      </c>
      <c r="C6" s="22">
        <f t="shared" si="0"/>
        <v>5</v>
      </c>
      <c r="D6" s="20">
        <v>459.24040000000002</v>
      </c>
      <c r="E6" s="20">
        <v>7.64074E-2</v>
      </c>
      <c r="F6" s="20" t="s">
        <v>61</v>
      </c>
      <c r="G6" s="54">
        <v>300</v>
      </c>
    </row>
    <row r="7" spans="1:7" x14ac:dyDescent="0.25">
      <c r="B7" s="52">
        <v>5</v>
      </c>
      <c r="C7" s="22">
        <f t="shared" si="0"/>
        <v>2.5</v>
      </c>
      <c r="D7" s="20">
        <v>614.90509999999995</v>
      </c>
      <c r="E7" s="20">
        <v>5.492085E-2</v>
      </c>
      <c r="F7" s="20" t="s">
        <v>60</v>
      </c>
      <c r="G7" s="54">
        <v>300</v>
      </c>
    </row>
    <row r="8" spans="1:7" x14ac:dyDescent="0.25">
      <c r="B8" s="52">
        <v>2</v>
      </c>
      <c r="C8" s="22">
        <f t="shared" si="0"/>
        <v>1</v>
      </c>
      <c r="D8" s="66"/>
      <c r="E8" s="67"/>
      <c r="F8" s="22"/>
      <c r="G8" s="55">
        <v>300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ADB8-DB36-498C-92A8-6391A2E57E0D}">
  <dimension ref="B3:K8"/>
  <sheetViews>
    <sheetView tabSelected="1" zoomScale="70" zoomScaleNormal="70" workbookViewId="0">
      <selection activeCell="I26" sqref="I26"/>
    </sheetView>
  </sheetViews>
  <sheetFormatPr defaultColWidth="9.140625" defaultRowHeight="18.75" x14ac:dyDescent="0.3"/>
  <cols>
    <col min="1" max="1" width="9.140625" style="61"/>
    <col min="2" max="2" width="16.28515625" style="61" bestFit="1" customWidth="1"/>
    <col min="3" max="3" width="16.140625" style="61" bestFit="1" customWidth="1"/>
    <col min="4" max="6" width="12.7109375" style="61" bestFit="1" customWidth="1"/>
    <col min="7" max="8" width="9.140625" style="61" bestFit="1" customWidth="1"/>
    <col min="9" max="9" width="10.28515625" style="61" customWidth="1"/>
    <col min="10" max="10" width="7.7109375" style="61" bestFit="1" customWidth="1"/>
    <col min="11" max="11" width="8.5703125" style="61" bestFit="1" customWidth="1"/>
    <col min="12" max="16384" width="9.140625" style="61"/>
  </cols>
  <sheetData>
    <row r="3" spans="2:11" x14ac:dyDescent="0.3">
      <c r="B3" s="57" t="s">
        <v>37</v>
      </c>
      <c r="C3" s="57" t="s">
        <v>38</v>
      </c>
      <c r="D3" s="58">
        <v>20191028</v>
      </c>
      <c r="E3" s="58">
        <v>20200321</v>
      </c>
      <c r="F3" s="58">
        <v>20200323</v>
      </c>
      <c r="G3" s="59" t="s">
        <v>55</v>
      </c>
      <c r="H3" s="59" t="s">
        <v>56</v>
      </c>
      <c r="I3" s="59" t="s">
        <v>57</v>
      </c>
      <c r="J3" s="59" t="s">
        <v>58</v>
      </c>
      <c r="K3" s="60" t="s">
        <v>59</v>
      </c>
    </row>
    <row r="4" spans="2:11" x14ac:dyDescent="0.3">
      <c r="B4" s="62">
        <v>20</v>
      </c>
      <c r="C4" s="62">
        <f>B4/2</f>
        <v>10</v>
      </c>
      <c r="D4" s="56">
        <v>856.4366</v>
      </c>
      <c r="E4" s="56">
        <v>593.52530000000002</v>
      </c>
      <c r="F4" s="56">
        <v>707.46469999999999</v>
      </c>
      <c r="G4" s="56">
        <f>AVERAGE(D4:F4)</f>
        <v>719.14219999999989</v>
      </c>
      <c r="H4" s="56">
        <f>_xlfn.STDEV.P(D4:F4)</f>
        <v>107.65023895811889</v>
      </c>
      <c r="I4" s="62">
        <f>COUNT(D4:F4)</f>
        <v>3</v>
      </c>
      <c r="J4" s="56">
        <f>H4/(SQRT(I4))</f>
        <v>62.151894440797484</v>
      </c>
      <c r="K4" s="56">
        <f>1/J4</f>
        <v>1.6089614146074752E-2</v>
      </c>
    </row>
    <row r="5" spans="2:11" x14ac:dyDescent="0.3">
      <c r="B5" s="62">
        <v>15</v>
      </c>
      <c r="C5" s="62">
        <f t="shared" ref="C5:C8" si="0">B5/2</f>
        <v>7.5</v>
      </c>
      <c r="D5" s="56">
        <v>540.30449999999996</v>
      </c>
      <c r="E5" s="56">
        <v>533.65</v>
      </c>
      <c r="F5" s="56">
        <v>584.79949999999997</v>
      </c>
      <c r="G5" s="56">
        <f t="shared" ref="G5:G8" si="1">AVERAGE(D5:F5)</f>
        <v>552.91800000000001</v>
      </c>
      <c r="H5" s="56">
        <f t="shared" ref="H5:H8" si="2">_xlfn.STDEV.P(D5:F5)</f>
        <v>22.706726231816564</v>
      </c>
      <c r="I5" s="62">
        <f t="shared" ref="I5:I8" si="3">COUNT(D5:F5)</f>
        <v>3</v>
      </c>
      <c r="J5" s="56">
        <f t="shared" ref="J5:J8" si="4">H5/(SQRT(I5))</f>
        <v>13.109734502354431</v>
      </c>
      <c r="K5" s="56">
        <f t="shared" ref="K5:K8" si="5">1/J5</f>
        <v>7.62791954192822E-2</v>
      </c>
    </row>
    <row r="6" spans="2:11" x14ac:dyDescent="0.3">
      <c r="B6" s="63">
        <v>10</v>
      </c>
      <c r="C6" s="62">
        <f t="shared" si="0"/>
        <v>5</v>
      </c>
      <c r="D6" s="56">
        <v>473.92469999999997</v>
      </c>
      <c r="E6" s="56">
        <v>509.16399999999999</v>
      </c>
      <c r="F6" s="56">
        <v>459.24040000000002</v>
      </c>
      <c r="G6" s="56">
        <f t="shared" si="1"/>
        <v>480.77636666666666</v>
      </c>
      <c r="H6" s="56">
        <f t="shared" si="2"/>
        <v>20.949152112091674</v>
      </c>
      <c r="I6" s="62">
        <f t="shared" si="3"/>
        <v>3</v>
      </c>
      <c r="J6" s="56">
        <f t="shared" si="4"/>
        <v>12.094998611210546</v>
      </c>
      <c r="K6" s="56">
        <f t="shared" si="5"/>
        <v>8.267880238308796E-2</v>
      </c>
    </row>
    <row r="7" spans="2:11" x14ac:dyDescent="0.3">
      <c r="B7" s="64">
        <v>5</v>
      </c>
      <c r="C7" s="62">
        <f t="shared" si="0"/>
        <v>2.5</v>
      </c>
      <c r="D7" s="56">
        <v>300.67140000000001</v>
      </c>
      <c r="E7" s="56">
        <v>476.33190000000002</v>
      </c>
      <c r="F7" s="56">
        <v>614.90509999999995</v>
      </c>
      <c r="G7" s="56">
        <f t="shared" si="1"/>
        <v>463.96946666666668</v>
      </c>
      <c r="H7" s="56">
        <f t="shared" si="2"/>
        <v>128.58285752090828</v>
      </c>
      <c r="I7" s="62">
        <f t="shared" si="3"/>
        <v>3</v>
      </c>
      <c r="J7" s="56">
        <f t="shared" si="4"/>
        <v>74.237347402867698</v>
      </c>
      <c r="K7" s="56">
        <f t="shared" si="5"/>
        <v>1.3470308880693806E-2</v>
      </c>
    </row>
    <row r="8" spans="2:11" x14ac:dyDescent="0.3">
      <c r="B8" s="64">
        <v>2</v>
      </c>
      <c r="C8" s="62">
        <f t="shared" si="0"/>
        <v>1</v>
      </c>
      <c r="D8" s="62">
        <v>401.0582</v>
      </c>
      <c r="E8" s="62">
        <v>374.29360000000003</v>
      </c>
      <c r="F8" s="62"/>
      <c r="G8" s="56">
        <f t="shared" si="1"/>
        <v>387.67590000000001</v>
      </c>
      <c r="H8" s="56">
        <f t="shared" si="2"/>
        <v>13.382299999999987</v>
      </c>
      <c r="I8" s="62">
        <f t="shared" si="3"/>
        <v>2</v>
      </c>
      <c r="J8" s="56">
        <f t="shared" si="4"/>
        <v>9.4627150778727245</v>
      </c>
      <c r="K8" s="56">
        <f t="shared" si="5"/>
        <v>0.10567791503501615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Recipes</vt:lpstr>
      <vt:lpstr>Results</vt:lpstr>
      <vt:lpstr>Recipes (2)</vt:lpstr>
      <vt:lpstr>Results (2)</vt:lpstr>
      <vt:lpstr>Results (3)</vt:lpstr>
      <vt:lpstr>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M Zaniewski</dc:creator>
  <cp:lastModifiedBy>Taylor M Zaniewski</cp:lastModifiedBy>
  <cp:lastPrinted>2020-03-20T23:01:47Z</cp:lastPrinted>
  <dcterms:created xsi:type="dcterms:W3CDTF">2019-07-09T16:02:29Z</dcterms:created>
  <dcterms:modified xsi:type="dcterms:W3CDTF">2020-09-16T20:02:30Z</dcterms:modified>
</cp:coreProperties>
</file>