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mz7\Box\Hancock Lab Shared\KIF1A Project Stuff\Paper Data Files\"/>
    </mc:Choice>
  </mc:AlternateContent>
  <xr:revisionPtr revIDLastSave="0" documentId="13_ncr:1_{ED1BD15B-E6BE-43DA-AF5F-708D35CE832A}" xr6:coauthVersionLast="45" xr6:coauthVersionMax="45" xr10:uidLastSave="{00000000-0000-0000-0000-000000000000}"/>
  <bookViews>
    <workbookView xWindow="-120" yWindow="-120" windowWidth="24240" windowHeight="13140" xr2:uid="{AA197363-25B7-472B-A270-4A7BCDAE3ADA}"/>
  </bookViews>
  <sheets>
    <sheet name="Protocol" sheetId="2" r:id="rId1"/>
    <sheet name="KIF1A in BRB80" sheetId="1" r:id="rId2"/>
    <sheet name="Amplitude Direct comparis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L17" i="2"/>
  <c r="L16" i="2"/>
  <c r="G16" i="2" s="1"/>
  <c r="J16" i="2"/>
  <c r="I16" i="2"/>
  <c r="H16" i="2"/>
  <c r="J15" i="2"/>
  <c r="I15" i="2"/>
  <c r="H15" i="2"/>
  <c r="G15" i="2"/>
  <c r="K15" i="2" s="1"/>
  <c r="A9" i="2"/>
  <c r="B7" i="2"/>
  <c r="B20" i="2" s="1"/>
  <c r="C20" i="2" s="1"/>
  <c r="C5" i="2"/>
  <c r="A5" i="2"/>
  <c r="K16" i="2" l="1"/>
  <c r="B18" i="2"/>
  <c r="C18" i="2" s="1"/>
  <c r="B22" i="2"/>
  <c r="C22" i="2" s="1"/>
  <c r="B17" i="2"/>
  <c r="C17" i="2" s="1"/>
  <c r="B23" i="2"/>
  <c r="C23" i="2" s="1"/>
  <c r="B24" i="2"/>
  <c r="C24" i="2" s="1"/>
  <c r="L18" i="2"/>
  <c r="G17" i="2"/>
  <c r="G18" i="2" s="1"/>
  <c r="H17" i="2"/>
  <c r="H18" i="2" s="1"/>
  <c r="B16" i="2"/>
  <c r="C16" i="2" s="1"/>
  <c r="I17" i="2"/>
  <c r="I18" i="2" s="1"/>
  <c r="B19" i="2"/>
  <c r="C19" i="2" s="1"/>
  <c r="B15" i="2"/>
  <c r="J17" i="2"/>
  <c r="J18" i="2" s="1"/>
  <c r="B21" i="2"/>
  <c r="C21" i="2" s="1"/>
  <c r="K17" i="2" l="1"/>
  <c r="K18" i="2" s="1"/>
  <c r="C15" i="2"/>
  <c r="C25" i="2" s="1"/>
  <c r="B25" i="2"/>
  <c r="D31" i="3" l="1"/>
  <c r="B31" i="3"/>
  <c r="B30" i="3"/>
  <c r="C30" i="3" s="1"/>
  <c r="B29" i="3"/>
  <c r="C29" i="3" s="1"/>
  <c r="B28" i="3"/>
  <c r="C28" i="3" s="1"/>
  <c r="D25" i="3"/>
  <c r="B24" i="3"/>
  <c r="B25" i="3" s="1"/>
  <c r="C23" i="3"/>
  <c r="B23" i="3"/>
  <c r="C22" i="3"/>
  <c r="B22" i="3"/>
  <c r="D19" i="3"/>
  <c r="L18" i="3"/>
  <c r="I18" i="3"/>
  <c r="H18" i="3"/>
  <c r="G18" i="3"/>
  <c r="B18" i="3"/>
  <c r="C18" i="3" s="1"/>
  <c r="L17" i="3"/>
  <c r="J17" i="3"/>
  <c r="I17" i="3"/>
  <c r="H17" i="3"/>
  <c r="G17" i="3"/>
  <c r="K17" i="3" s="1"/>
  <c r="B17" i="3"/>
  <c r="C17" i="3" s="1"/>
  <c r="J16" i="3"/>
  <c r="J18" i="3" s="1"/>
  <c r="I16" i="3"/>
  <c r="H16" i="3"/>
  <c r="G16" i="3"/>
  <c r="B16" i="3"/>
  <c r="C16" i="3" s="1"/>
  <c r="A11" i="3"/>
  <c r="C5" i="3"/>
  <c r="A5" i="3"/>
  <c r="C31" i="3" l="1"/>
  <c r="C25" i="3"/>
  <c r="C19" i="3"/>
  <c r="B19" i="3"/>
  <c r="K16" i="3"/>
  <c r="K18" i="3" s="1"/>
  <c r="C24" i="3"/>
  <c r="I5" i="1" l="1"/>
  <c r="I6" i="1"/>
  <c r="I7" i="1"/>
  <c r="I8" i="1"/>
  <c r="I9" i="1"/>
  <c r="I10" i="1"/>
  <c r="I11" i="1"/>
  <c r="I12" i="1"/>
  <c r="I13" i="1"/>
  <c r="I14" i="1"/>
  <c r="I4" i="1"/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<sst xmlns="http://schemas.openxmlformats.org/spreadsheetml/2006/main" count="180" uniqueCount="61">
  <si>
    <t>Start [ATP]</t>
  </si>
  <si>
    <t>Final [ATP]</t>
  </si>
  <si>
    <t>Avg</t>
  </si>
  <si>
    <t>SEM</t>
  </si>
  <si>
    <t>ATP</t>
  </si>
  <si>
    <t>ATPgS</t>
  </si>
  <si>
    <t>Start [ATPgS]</t>
  </si>
  <si>
    <t>Final [ATPgS]</t>
  </si>
  <si>
    <t>AMPPNP</t>
  </si>
  <si>
    <t>Start [AMPPNP]</t>
  </si>
  <si>
    <t>Final [AMPPNP]</t>
  </si>
  <si>
    <t>1/SEM</t>
  </si>
  <si>
    <t>Date</t>
  </si>
  <si>
    <t>Syringe 1</t>
  </si>
  <si>
    <t>Syringe 2</t>
  </si>
  <si>
    <t>Stock</t>
  </si>
  <si>
    <t>Conc.</t>
  </si>
  <si>
    <t>Unit</t>
  </si>
  <si>
    <t>Target</t>
  </si>
  <si>
    <t>Parameter</t>
  </si>
  <si>
    <t>Conc (uM)</t>
  </si>
  <si>
    <t>KIF1A</t>
  </si>
  <si>
    <t>uM</t>
  </si>
  <si>
    <t>PM</t>
  </si>
  <si>
    <t>V</t>
  </si>
  <si>
    <t>Motor</t>
  </si>
  <si>
    <t>Vary</t>
  </si>
  <si>
    <t>Nuc</t>
  </si>
  <si>
    <t>MT</t>
  </si>
  <si>
    <t>Mt</t>
  </si>
  <si>
    <t>Slit</t>
  </si>
  <si>
    <t>5,5</t>
  </si>
  <si>
    <t>mm</t>
  </si>
  <si>
    <t>mADP</t>
  </si>
  <si>
    <t>~</t>
  </si>
  <si>
    <t>BRB80</t>
  </si>
  <si>
    <t>mM</t>
  </si>
  <si>
    <t>Points</t>
  </si>
  <si>
    <t>Taxol</t>
  </si>
  <si>
    <t>Temp</t>
  </si>
  <si>
    <t>C</t>
  </si>
  <si>
    <t>Time</t>
  </si>
  <si>
    <t>sec</t>
  </si>
  <si>
    <t>ATP Solutions:</t>
  </si>
  <si>
    <t>Motor Solution:</t>
  </si>
  <si>
    <t>[ATP]</t>
  </si>
  <si>
    <t>Buffer (uL)</t>
  </si>
  <si>
    <t>Total (uL)</t>
  </si>
  <si>
    <t>Trials</t>
  </si>
  <si>
    <t>Buffer</t>
  </si>
  <si>
    <t>Total</t>
  </si>
  <si>
    <t>[ATPgS]</t>
  </si>
  <si>
    <t>[AMPPNP]</t>
  </si>
  <si>
    <t>STOPPED FLOW: HALF-SITE RELEASE AMPLITUDES</t>
  </si>
  <si>
    <t>AVG</t>
  </si>
  <si>
    <t>Relative to ATP</t>
  </si>
  <si>
    <t>AMP</t>
  </si>
  <si>
    <t>kobs</t>
  </si>
  <si>
    <t>Single Exponential Fit Results:</t>
  </si>
  <si>
    <t>1:100 dilution</t>
  </si>
  <si>
    <t>HALF-SITE RELEASE EXAMPLE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</si>
</sst>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1"/>
      <color theme="1"/>
      <name val="Calibri"/>
      <family val="2"/>
    </font>
    <font>
      <sz val="15"/>
      <color rgb="FFFFFFFF"/>
      <name val="Calibri"/>
      <family val="2"/>
    </font>
    <font>
      <sz val="14"/>
      <color rgb="FFFFFFFF"/>
      <name val="Calibri"/>
      <family val="2"/>
    </font>
    <font>
      <sz val="15"/>
      <color rgb="FF000000"/>
      <name val="Calibri"/>
      <family val="2"/>
    </font>
    <font>
      <sz val="18"/>
      <color rgb="FF000000"/>
      <name val="Calibri"/>
      <family val="2"/>
    </font>
    <font>
      <b/>
      <sz val="11"/>
      <color rgb="FF3366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4" borderId="7" xfId="0" applyFont="1" applyFill="1" applyBorder="1"/>
    <xf numFmtId="0" fontId="2" fillId="0" borderId="3" xfId="0" applyFont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0" fontId="4" fillId="0" borderId="3" xfId="0" applyFont="1" applyBorder="1"/>
    <xf numFmtId="0" fontId="2" fillId="0" borderId="0" xfId="0" applyFont="1"/>
    <xf numFmtId="2" fontId="2" fillId="0" borderId="0" xfId="0" applyNumberFormat="1" applyFont="1"/>
    <xf numFmtId="0" fontId="3" fillId="2" borderId="0" xfId="0" applyFont="1" applyFill="1" applyBorder="1"/>
    <xf numFmtId="0" fontId="1" fillId="0" borderId="0" xfId="0" applyFont="1"/>
    <xf numFmtId="2" fontId="2" fillId="0" borderId="3" xfId="0" applyNumberFormat="1" applyFont="1" applyBorder="1"/>
    <xf numFmtId="0" fontId="3" fillId="2" borderId="6" xfId="0" applyFont="1" applyFill="1" applyBorder="1"/>
    <xf numFmtId="2" fontId="2" fillId="0" borderId="0" xfId="0" applyNumberFormat="1" applyFont="1" applyBorder="1"/>
    <xf numFmtId="164" fontId="2" fillId="0" borderId="3" xfId="0" applyNumberFormat="1" applyFont="1" applyBorder="1"/>
    <xf numFmtId="164" fontId="4" fillId="0" borderId="3" xfId="0" applyNumberFormat="1" applyFont="1" applyBorder="1"/>
    <xf numFmtId="0" fontId="6" fillId="0" borderId="0" xfId="0" applyFont="1"/>
    <xf numFmtId="0" fontId="5" fillId="2" borderId="8" xfId="0" applyFont="1" applyFill="1" applyBorder="1"/>
    <xf numFmtId="0" fontId="0" fillId="0" borderId="9" xfId="0" applyBorder="1"/>
    <xf numFmtId="0" fontId="8" fillId="0" borderId="0" xfId="0" applyFont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6" fillId="0" borderId="0" xfId="0" quotePrefix="1" applyFont="1"/>
    <xf numFmtId="0" fontId="5" fillId="2" borderId="14" xfId="0" applyFont="1" applyFill="1" applyBorder="1"/>
    <xf numFmtId="0" fontId="5" fillId="2" borderId="15" xfId="0" applyFont="1" applyFill="1" applyBorder="1"/>
    <xf numFmtId="0" fontId="7" fillId="2" borderId="15" xfId="0" applyFont="1" applyFill="1" applyBorder="1"/>
    <xf numFmtId="0" fontId="9" fillId="0" borderId="16" xfId="0" applyFont="1" applyBorder="1"/>
    <xf numFmtId="0" fontId="0" fillId="0" borderId="17" xfId="0" applyBorder="1"/>
    <xf numFmtId="0" fontId="10" fillId="0" borderId="0" xfId="0" applyFont="1"/>
    <xf numFmtId="0" fontId="0" fillId="0" borderId="0" xfId="0" quotePrefix="1"/>
    <xf numFmtId="0" fontId="0" fillId="0" borderId="16" xfId="0" applyBorder="1"/>
    <xf numFmtId="0" fontId="0" fillId="0" borderId="0" xfId="0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right"/>
    </xf>
    <xf numFmtId="0" fontId="11" fillId="0" borderId="16" xfId="0" applyFont="1" applyBorder="1"/>
    <xf numFmtId="0" fontId="12" fillId="0" borderId="16" xfId="0" applyFont="1" applyBorder="1"/>
    <xf numFmtId="0" fontId="13" fillId="0" borderId="0" xfId="0" applyFont="1"/>
    <xf numFmtId="0" fontId="14" fillId="0" borderId="16" xfId="0" applyFont="1" applyBorder="1"/>
    <xf numFmtId="3" fontId="0" fillId="0" borderId="0" xfId="0" applyNumberFormat="1" applyAlignment="1">
      <alignment horizontal="right"/>
    </xf>
    <xf numFmtId="0" fontId="15" fillId="0" borderId="16" xfId="0" applyFont="1" applyBorder="1"/>
    <xf numFmtId="0" fontId="16" fillId="0" borderId="20" xfId="0" applyFont="1" applyBorder="1"/>
    <xf numFmtId="0" fontId="0" fillId="0" borderId="21" xfId="0" applyBorder="1"/>
    <xf numFmtId="0" fontId="0" fillId="0" borderId="22" xfId="0" applyBorder="1"/>
    <xf numFmtId="0" fontId="5" fillId="0" borderId="0" xfId="0" applyFont="1"/>
    <xf numFmtId="0" fontId="7" fillId="0" borderId="0" xfId="0" applyFont="1"/>
    <xf numFmtId="0" fontId="0" fillId="0" borderId="20" xfId="0" applyBorder="1"/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/>
    <xf numFmtId="0" fontId="17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2" borderId="4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19" fillId="2" borderId="5" xfId="0" applyFont="1" applyFill="1" applyBorder="1"/>
    <xf numFmtId="0" fontId="14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5" fillId="2" borderId="5" xfId="0" applyFont="1" applyFill="1" applyBorder="1"/>
    <xf numFmtId="0" fontId="6" fillId="3" borderId="4" xfId="0" applyFont="1" applyFill="1" applyBorder="1"/>
    <xf numFmtId="2" fontId="0" fillId="0" borderId="4" xfId="0" applyNumberFormat="1" applyBorder="1"/>
    <xf numFmtId="0" fontId="6" fillId="0" borderId="3" xfId="0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3" xfId="0" applyBorder="1"/>
    <xf numFmtId="164" fontId="0" fillId="0" borderId="0" xfId="0" applyNumberFormat="1"/>
    <xf numFmtId="2" fontId="0" fillId="0" borderId="0" xfId="0" applyNumberFormat="1"/>
    <xf numFmtId="2" fontId="0" fillId="0" borderId="3" xfId="0" applyNumberFormat="1" applyBorder="1"/>
    <xf numFmtId="0" fontId="6" fillId="5" borderId="0" xfId="0" applyFont="1" applyFill="1"/>
    <xf numFmtId="2" fontId="0" fillId="5" borderId="0" xfId="0" applyNumberFormat="1" applyFill="1"/>
    <xf numFmtId="0" fontId="20" fillId="2" borderId="4" xfId="0" applyFont="1" applyFill="1" applyBorder="1"/>
    <xf numFmtId="0" fontId="21" fillId="0" borderId="0" xfId="0" applyFont="1"/>
    <xf numFmtId="0" fontId="22" fillId="0" borderId="0" xfId="0" applyFont="1"/>
    <xf numFmtId="0" fontId="23" fillId="2" borderId="4" xfId="0" applyFont="1" applyFill="1" applyBorder="1"/>
    <xf numFmtId="0" fontId="24" fillId="0" borderId="0" xfId="0" applyFont="1"/>
    <xf numFmtId="0" fontId="25" fillId="6" borderId="1" xfId="0" applyFont="1" applyFill="1" applyBorder="1"/>
    <xf numFmtId="0" fontId="26" fillId="6" borderId="0" xfId="0" applyFont="1" applyFill="1"/>
    <xf numFmtId="0" fontId="25" fillId="6" borderId="25" xfId="0" applyFont="1" applyFill="1" applyBorder="1" applyAlignment="1">
      <alignment horizontal="center"/>
    </xf>
    <xf numFmtId="0" fontId="27" fillId="0" borderId="3" xfId="0" applyFont="1" applyBorder="1"/>
    <xf numFmtId="2" fontId="4" fillId="0" borderId="0" xfId="0" applyNumberFormat="1" applyFont="1"/>
    <xf numFmtId="165" fontId="4" fillId="0" borderId="0" xfId="0" applyNumberFormat="1" applyFont="1"/>
    <xf numFmtId="0" fontId="28" fillId="0" borderId="0" xfId="0" applyFont="1"/>
    <xf numFmtId="2" fontId="28" fillId="0" borderId="0" xfId="0" applyNumberFormat="1" applyFont="1"/>
    <xf numFmtId="0" fontId="4" fillId="0" borderId="0" xfId="0" applyFont="1"/>
    <xf numFmtId="0" fontId="16" fillId="0" borderId="16" xfId="0" applyFont="1" applyBorder="1"/>
    <xf numFmtId="0" fontId="29" fillId="0" borderId="20" xfId="0" applyFont="1" applyBorder="1"/>
    <xf numFmtId="0" fontId="13" fillId="2" borderId="4" xfId="0" applyFont="1" applyFill="1" applyBorder="1"/>
    <xf numFmtId="0" fontId="6" fillId="3" borderId="5" xfId="0" applyFont="1" applyFill="1" applyBorder="1"/>
    <xf numFmtId="2" fontId="0" fillId="0" borderId="5" xfId="0" applyNumberFormat="1" applyBorder="1"/>
    <xf numFmtId="0" fontId="6" fillId="3" borderId="3" xfId="0" applyFont="1" applyFill="1" applyBorder="1"/>
    <xf numFmtId="0" fontId="6" fillId="3" borderId="6" xfId="0" applyFont="1" applyFill="1" applyBorder="1"/>
    <xf numFmtId="2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KIF1A</a:t>
            </a:r>
            <a:r>
              <a:rPr lang="en-US" baseline="0"/>
              <a:t> Half-Site Release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027472300485005E-2"/>
          <c:y val="9.1691832888988731E-2"/>
          <c:w val="0.8846926820401384"/>
          <c:h val="0.78119808079467112"/>
        </c:manualLayout>
      </c:layout>
      <c:scatterChart>
        <c:scatterStyle val="lineMarker"/>
        <c:varyColors val="0"/>
        <c:ser>
          <c:idx val="1"/>
          <c:order val="0"/>
          <c:tx>
            <c:strRef>
              <c:f>'KIF1A in BRB80'!$C$2</c:f>
              <c:strCache>
                <c:ptCount val="1"/>
                <c:pt idx="0">
                  <c:v>ATP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'KIF1A in BRB80'!$D$4:$D$18</c:f>
              <c:numCache>
                <c:formatCode>General</c:formatCode>
                <c:ptCount val="15"/>
                <c:pt idx="0">
                  <c:v>750</c:v>
                </c:pt>
                <c:pt idx="1">
                  <c:v>500</c:v>
                </c:pt>
                <c:pt idx="2">
                  <c:v>400</c:v>
                </c:pt>
                <c:pt idx="3">
                  <c:v>250</c:v>
                </c:pt>
                <c:pt idx="4">
                  <c:v>150</c:v>
                </c:pt>
                <c:pt idx="5">
                  <c:v>100</c:v>
                </c:pt>
                <c:pt idx="6">
                  <c:v>50</c:v>
                </c:pt>
                <c:pt idx="7">
                  <c:v>37.5</c:v>
                </c:pt>
                <c:pt idx="8">
                  <c:v>25</c:v>
                </c:pt>
                <c:pt idx="9">
                  <c:v>12.5</c:v>
                </c:pt>
                <c:pt idx="10">
                  <c:v>7.5</c:v>
                </c:pt>
                <c:pt idx="11">
                  <c:v>5</c:v>
                </c:pt>
                <c:pt idx="12">
                  <c:v>2.5</c:v>
                </c:pt>
                <c:pt idx="13">
                  <c:v>1</c:v>
                </c:pt>
                <c:pt idx="14">
                  <c:v>0.5</c:v>
                </c:pt>
              </c:numCache>
            </c:numRef>
          </c:xVal>
          <c:yVal>
            <c:numRef>
              <c:f>'KIF1A in BRB80'!$E$4:$E$18</c:f>
              <c:numCache>
                <c:formatCode>0.0</c:formatCode>
                <c:ptCount val="15"/>
                <c:pt idx="0">
                  <c:v>143.72586666666666</c:v>
                </c:pt>
                <c:pt idx="1">
                  <c:v>139.43899999999999</c:v>
                </c:pt>
                <c:pt idx="2">
                  <c:v>140.12016666666668</c:v>
                </c:pt>
                <c:pt idx="3">
                  <c:v>123.49823333333335</c:v>
                </c:pt>
                <c:pt idx="4">
                  <c:v>89.861276666666654</c:v>
                </c:pt>
                <c:pt idx="5">
                  <c:v>73.818343333333345</c:v>
                </c:pt>
                <c:pt idx="6">
                  <c:v>51.387816666666659</c:v>
                </c:pt>
                <c:pt idx="7">
                  <c:v>42.660843333333332</c:v>
                </c:pt>
                <c:pt idx="8">
                  <c:v>29.841899999999995</c:v>
                </c:pt>
                <c:pt idx="9">
                  <c:v>14.447263333333334</c:v>
                </c:pt>
                <c:pt idx="10">
                  <c:v>11.838006333333334</c:v>
                </c:pt>
                <c:pt idx="11">
                  <c:v>8.9789660000000016</c:v>
                </c:pt>
                <c:pt idx="12">
                  <c:v>5.3770649999999991</c:v>
                </c:pt>
                <c:pt idx="13">
                  <c:v>5.7249720000000002</c:v>
                </c:pt>
                <c:pt idx="14">
                  <c:v>3.9629013333333334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91-4A83-BC9C-CAADD64D4ADA}"/>
            </c:ext>
          </c:extLst>
        </c:ser>
        <c:ser>
          <c:idx val="2"/>
          <c:order val="1"/>
          <c:tx>
            <c:strRef>
              <c:f>'KIF1A in BRB80'!$I$2</c:f>
              <c:strCache>
                <c:ptCount val="1"/>
                <c:pt idx="0">
                  <c:v>ATPgS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'KIF1A in BRB80'!$J$4:$J$14</c:f>
              <c:numCache>
                <c:formatCode>General</c:formatCode>
                <c:ptCount val="11"/>
                <c:pt idx="0">
                  <c:v>750</c:v>
                </c:pt>
                <c:pt idx="1">
                  <c:v>500</c:v>
                </c:pt>
                <c:pt idx="2">
                  <c:v>250</c:v>
                </c:pt>
                <c:pt idx="3">
                  <c:v>100</c:v>
                </c:pt>
                <c:pt idx="4">
                  <c:v>50</c:v>
                </c:pt>
                <c:pt idx="5">
                  <c:v>37.5</c:v>
                </c:pt>
                <c:pt idx="6">
                  <c:v>25</c:v>
                </c:pt>
                <c:pt idx="7">
                  <c:v>12.5</c:v>
                </c:pt>
                <c:pt idx="8">
                  <c:v>7.5</c:v>
                </c:pt>
                <c:pt idx="9">
                  <c:v>5</c:v>
                </c:pt>
                <c:pt idx="10">
                  <c:v>2.5</c:v>
                </c:pt>
              </c:numCache>
            </c:numRef>
          </c:xVal>
          <c:yVal>
            <c:numRef>
              <c:f>'KIF1A in BRB80'!$K$4:$K$14</c:f>
              <c:numCache>
                <c:formatCode>0.0</c:formatCode>
                <c:ptCount val="11"/>
                <c:pt idx="0">
                  <c:v>20.617413333333335</c:v>
                </c:pt>
                <c:pt idx="1">
                  <c:v>18.186593333333334</c:v>
                </c:pt>
                <c:pt idx="2">
                  <c:v>11.510086666666666</c:v>
                </c:pt>
                <c:pt idx="3">
                  <c:v>7.3700963333333336</c:v>
                </c:pt>
                <c:pt idx="4">
                  <c:v>4.8600130000000004</c:v>
                </c:pt>
                <c:pt idx="5">
                  <c:v>3.9476336666666669</c:v>
                </c:pt>
                <c:pt idx="6">
                  <c:v>3.4559436666666663</c:v>
                </c:pt>
                <c:pt idx="7">
                  <c:v>2.3890066666666665</c:v>
                </c:pt>
                <c:pt idx="8">
                  <c:v>1.6222853333333334</c:v>
                </c:pt>
                <c:pt idx="9">
                  <c:v>1.3415709666666666</c:v>
                </c:pt>
                <c:pt idx="10">
                  <c:v>1.6040903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91-4A83-BC9C-CAADD64D4ADA}"/>
            </c:ext>
          </c:extLst>
        </c:ser>
        <c:ser>
          <c:idx val="3"/>
          <c:order val="2"/>
          <c:tx>
            <c:strRef>
              <c:f>'KIF1A in BRB80'!$O$2</c:f>
              <c:strCache>
                <c:ptCount val="1"/>
                <c:pt idx="0">
                  <c:v>AMPPNP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'KIF1A in BRB80'!$P$4:$P$14</c:f>
              <c:numCache>
                <c:formatCode>General</c:formatCode>
                <c:ptCount val="11"/>
                <c:pt idx="0">
                  <c:v>750</c:v>
                </c:pt>
                <c:pt idx="1">
                  <c:v>500</c:v>
                </c:pt>
                <c:pt idx="2">
                  <c:v>250</c:v>
                </c:pt>
                <c:pt idx="3">
                  <c:v>100</c:v>
                </c:pt>
                <c:pt idx="4">
                  <c:v>50</c:v>
                </c:pt>
                <c:pt idx="5">
                  <c:v>37.5</c:v>
                </c:pt>
                <c:pt idx="6">
                  <c:v>25</c:v>
                </c:pt>
                <c:pt idx="7">
                  <c:v>12.5</c:v>
                </c:pt>
                <c:pt idx="8">
                  <c:v>7.5</c:v>
                </c:pt>
                <c:pt idx="9">
                  <c:v>5</c:v>
                </c:pt>
                <c:pt idx="10">
                  <c:v>2.5</c:v>
                </c:pt>
              </c:numCache>
            </c:numRef>
          </c:xVal>
          <c:yVal>
            <c:numRef>
              <c:f>'KIF1A in BRB80'!$Q$4:$Q$14</c:f>
              <c:numCache>
                <c:formatCode>0.0</c:formatCode>
                <c:ptCount val="11"/>
                <c:pt idx="0">
                  <c:v>2.5178134999999999</c:v>
                </c:pt>
                <c:pt idx="1">
                  <c:v>1.3546353666666666</c:v>
                </c:pt>
                <c:pt idx="2">
                  <c:v>0.96369016666666674</c:v>
                </c:pt>
                <c:pt idx="3">
                  <c:v>0.63596170000000007</c:v>
                </c:pt>
                <c:pt idx="4">
                  <c:v>0.42071236666666662</c:v>
                </c:pt>
                <c:pt idx="5">
                  <c:v>0.3883764666666667</c:v>
                </c:pt>
                <c:pt idx="6">
                  <c:v>0.28029853333333338</c:v>
                </c:pt>
                <c:pt idx="7">
                  <c:v>0.18539620000000001</c:v>
                </c:pt>
                <c:pt idx="8">
                  <c:v>0.15406559</c:v>
                </c:pt>
                <c:pt idx="9">
                  <c:v>6.5916243333333333E-2</c:v>
                </c:pt>
                <c:pt idx="10">
                  <c:v>2.7253200000000002E-2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91-4A83-BC9C-CAADD64D4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721072"/>
        <c:axId val="290851392"/>
      </c:scatterChart>
      <c:valAx>
        <c:axId val="63872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[Nucleotide]</a:t>
                </a:r>
                <a:r>
                  <a:rPr lang="en-US" baseline="0"/>
                  <a:t> (uM)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851392"/>
        <c:crosses val="autoZero"/>
        <c:crossBetween val="midCat"/>
      </c:valAx>
      <c:valAx>
        <c:axId val="290851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  <a:r>
                  <a:rPr lang="en-US" baseline="0"/>
                  <a:t> (s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72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49094584583011"/>
          <c:y val="7.474280282516868E-2"/>
          <c:w val="0.32501799814372628"/>
          <c:h val="6.009563818284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290079</xdr:colOff>
      <xdr:row>17</xdr:row>
      <xdr:rowOff>149370</xdr:rowOff>
    </xdr:from>
    <xdr:to>
      <xdr:col>16</xdr:col>
      <xdr:colOff>1292371</xdr:colOff>
      <xdr:row>43</xdr:row>
      <xdr:rowOff>39834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A315E9-D4A5-40BE-B1A8-125E0FE67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Z Dark Blue Scheme">
      <a:dk1>
        <a:sysClr val="windowText" lastClr="000000"/>
      </a:dk1>
      <a:lt1>
        <a:sysClr val="window" lastClr="FFFFFF"/>
      </a:lt1>
      <a:dk2>
        <a:srgbClr val="3D4B6F"/>
      </a:dk2>
      <a:lt2>
        <a:srgbClr val="E2E7F6"/>
      </a:lt2>
      <a:accent1>
        <a:srgbClr val="0000FF"/>
      </a:accent1>
      <a:accent2>
        <a:srgbClr val="33CCFF"/>
      </a:accent2>
      <a:accent3>
        <a:srgbClr val="4ABE9C"/>
      </a:accent3>
      <a:accent4>
        <a:srgbClr val="9966FF"/>
      </a:accent4>
      <a:accent5>
        <a:srgbClr val="156E72"/>
      </a:accent5>
      <a:accent6>
        <a:srgbClr val="8C048C"/>
      </a:accent6>
      <a:hlink>
        <a:srgbClr val="00007F"/>
      </a:hlink>
      <a:folHlink>
        <a:srgbClr val="38175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F044-15E7-4097-B824-9DA856B363A9}">
  <dimension ref="A1:R26"/>
  <sheetViews>
    <sheetView tabSelected="1" workbookViewId="0">
      <selection activeCell="K9" sqref="K9"/>
    </sheetView>
  </sheetViews>
  <sheetFormatPr defaultRowHeight="15" x14ac:dyDescent="0.25"/>
  <sheetData>
    <row r="1" spans="1:18" x14ac:dyDescent="0.25">
      <c r="A1" s="21" t="s">
        <v>60</v>
      </c>
    </row>
    <row r="2" spans="1:18" ht="15.75" thickBot="1" x14ac:dyDescent="0.3"/>
    <row r="3" spans="1:18" ht="15.75" thickBot="1" x14ac:dyDescent="0.3">
      <c r="A3" s="21"/>
      <c r="F3" s="21"/>
      <c r="N3" s="25" t="s">
        <v>13</v>
      </c>
      <c r="O3" s="21"/>
      <c r="P3" s="21"/>
      <c r="Q3" s="25" t="s">
        <v>14</v>
      </c>
    </row>
    <row r="4" spans="1:18" x14ac:dyDescent="0.25">
      <c r="A4" s="26" t="s">
        <v>15</v>
      </c>
      <c r="B4" s="27" t="s">
        <v>16</v>
      </c>
      <c r="C4" s="28" t="s">
        <v>17</v>
      </c>
      <c r="D4" s="21"/>
      <c r="E4" s="21"/>
      <c r="F4" s="26" t="s">
        <v>18</v>
      </c>
      <c r="G4" s="27" t="s">
        <v>16</v>
      </c>
      <c r="H4" s="28" t="s">
        <v>17</v>
      </c>
      <c r="I4" s="29"/>
      <c r="J4" s="26" t="s">
        <v>19</v>
      </c>
      <c r="K4" s="27"/>
      <c r="L4" s="28" t="s">
        <v>17</v>
      </c>
      <c r="M4" s="21"/>
      <c r="N4" s="30" t="s">
        <v>20</v>
      </c>
      <c r="O4" s="31"/>
      <c r="P4" s="21"/>
      <c r="Q4" s="30" t="s">
        <v>20</v>
      </c>
      <c r="R4" s="32"/>
    </row>
    <row r="5" spans="1:18" x14ac:dyDescent="0.25">
      <c r="A5" s="33" t="str">
        <f>F5</f>
        <v>KIF1A</v>
      </c>
      <c r="B5">
        <v>20</v>
      </c>
      <c r="C5" s="34" t="str">
        <f>H5</f>
        <v>uM</v>
      </c>
      <c r="D5" s="35"/>
      <c r="F5" s="33" t="s">
        <v>21</v>
      </c>
      <c r="G5">
        <v>0.3</v>
      </c>
      <c r="H5" s="34" t="s">
        <v>22</v>
      </c>
      <c r="I5" s="36"/>
      <c r="J5" s="37" t="s">
        <v>23</v>
      </c>
      <c r="K5" s="38">
        <v>420</v>
      </c>
      <c r="L5" s="34" t="s">
        <v>24</v>
      </c>
      <c r="N5" s="39">
        <v>0.3</v>
      </c>
      <c r="O5" s="40" t="s">
        <v>25</v>
      </c>
      <c r="Q5" s="41" t="s">
        <v>26</v>
      </c>
      <c r="R5" s="40" t="s">
        <v>4</v>
      </c>
    </row>
    <row r="6" spans="1:18" x14ac:dyDescent="0.25">
      <c r="A6" s="42" t="s">
        <v>28</v>
      </c>
      <c r="B6">
        <v>145</v>
      </c>
      <c r="C6" s="34" t="s">
        <v>22</v>
      </c>
      <c r="F6" s="42" t="s">
        <v>29</v>
      </c>
      <c r="G6">
        <v>6</v>
      </c>
      <c r="H6" s="34" t="s">
        <v>22</v>
      </c>
      <c r="J6" s="37" t="s">
        <v>30</v>
      </c>
      <c r="K6" s="38" t="s">
        <v>31</v>
      </c>
      <c r="L6" s="34" t="s">
        <v>32</v>
      </c>
      <c r="N6" s="39">
        <v>0.5</v>
      </c>
      <c r="O6" s="40" t="s">
        <v>33</v>
      </c>
      <c r="Q6" s="41" t="s">
        <v>34</v>
      </c>
      <c r="R6" s="40" t="s">
        <v>35</v>
      </c>
    </row>
    <row r="7" spans="1:18" x14ac:dyDescent="0.25">
      <c r="A7" s="43" t="s">
        <v>4</v>
      </c>
      <c r="B7">
        <f>(1/100)*100000</f>
        <v>1000</v>
      </c>
      <c r="C7" s="34" t="s">
        <v>22</v>
      </c>
      <c r="D7" s="44" t="s">
        <v>59</v>
      </c>
      <c r="F7" s="45" t="s">
        <v>33</v>
      </c>
      <c r="G7">
        <v>1</v>
      </c>
      <c r="H7" s="34" t="s">
        <v>22</v>
      </c>
      <c r="J7" s="37" t="s">
        <v>37</v>
      </c>
      <c r="K7" s="46">
        <v>10000</v>
      </c>
      <c r="L7" s="34"/>
      <c r="N7" s="39">
        <v>6</v>
      </c>
      <c r="O7" s="40" t="s">
        <v>29</v>
      </c>
      <c r="Q7" s="41"/>
      <c r="R7" s="40"/>
    </row>
    <row r="8" spans="1:18" ht="15.75" thickBot="1" x14ac:dyDescent="0.3">
      <c r="A8" s="45" t="s">
        <v>33</v>
      </c>
      <c r="B8">
        <v>105</v>
      </c>
      <c r="C8" s="34" t="s">
        <v>22</v>
      </c>
      <c r="F8" s="48" t="s">
        <v>38</v>
      </c>
      <c r="G8" s="49">
        <v>10</v>
      </c>
      <c r="H8" s="50" t="s">
        <v>22</v>
      </c>
      <c r="J8" s="37" t="s">
        <v>39</v>
      </c>
      <c r="K8" s="38">
        <v>25</v>
      </c>
      <c r="L8" s="34" t="s">
        <v>40</v>
      </c>
      <c r="N8" s="39">
        <v>10</v>
      </c>
      <c r="O8" s="40" t="s">
        <v>38</v>
      </c>
      <c r="Q8" s="41"/>
      <c r="R8" s="40"/>
    </row>
    <row r="9" spans="1:18" ht="15.75" thickBot="1" x14ac:dyDescent="0.3">
      <c r="A9" s="93" t="str">
        <f>F8</f>
        <v>Taxol</v>
      </c>
      <c r="B9">
        <v>1000</v>
      </c>
      <c r="C9" s="34" t="s">
        <v>22</v>
      </c>
      <c r="F9" s="51"/>
      <c r="G9" s="52"/>
      <c r="H9" s="52"/>
      <c r="J9" s="53" t="s">
        <v>41</v>
      </c>
      <c r="K9" s="54">
        <v>5</v>
      </c>
      <c r="L9" s="50" t="s">
        <v>42</v>
      </c>
      <c r="N9" s="55" t="s">
        <v>34</v>
      </c>
      <c r="O9" s="56" t="s">
        <v>35</v>
      </c>
      <c r="Q9" s="55"/>
      <c r="R9" s="56"/>
    </row>
    <row r="10" spans="1:18" ht="15.75" thickBot="1" x14ac:dyDescent="0.3">
      <c r="A10" s="94"/>
      <c r="B10" s="49"/>
      <c r="C10" s="50"/>
      <c r="F10" s="35"/>
      <c r="G10" s="57"/>
    </row>
    <row r="11" spans="1:18" x14ac:dyDescent="0.25">
      <c r="A11" s="21"/>
      <c r="F11" s="35"/>
      <c r="G11" s="57"/>
    </row>
    <row r="12" spans="1:18" x14ac:dyDescent="0.25">
      <c r="A12" s="21" t="s">
        <v>43</v>
      </c>
      <c r="F12" s="21" t="s">
        <v>44</v>
      </c>
    </row>
    <row r="13" spans="1:18" x14ac:dyDescent="0.25">
      <c r="A13" s="21"/>
      <c r="B13" s="58"/>
      <c r="C13" s="58"/>
      <c r="D13" s="59"/>
      <c r="E13" s="58"/>
      <c r="F13" s="21"/>
      <c r="G13" s="21"/>
      <c r="H13" s="58"/>
      <c r="K13" s="21"/>
    </row>
    <row r="14" spans="1:18" x14ac:dyDescent="0.25">
      <c r="A14" s="95" t="s">
        <v>45</v>
      </c>
      <c r="B14" s="95" t="s">
        <v>4</v>
      </c>
      <c r="C14" s="61" t="s">
        <v>46</v>
      </c>
      <c r="D14" s="61" t="s">
        <v>47</v>
      </c>
      <c r="E14" s="21"/>
      <c r="F14" s="62" t="s">
        <v>48</v>
      </c>
      <c r="G14" s="63" t="s">
        <v>25</v>
      </c>
      <c r="H14" s="64" t="s">
        <v>33</v>
      </c>
      <c r="I14" s="65" t="s">
        <v>29</v>
      </c>
      <c r="J14" s="66" t="s">
        <v>38</v>
      </c>
      <c r="K14" s="67" t="s">
        <v>49</v>
      </c>
      <c r="L14" s="62" t="s">
        <v>47</v>
      </c>
      <c r="M14" s="21"/>
      <c r="N14" s="21"/>
      <c r="O14" s="51"/>
      <c r="P14" s="51"/>
      <c r="Q14" s="51"/>
      <c r="R14" s="51"/>
    </row>
    <row r="15" spans="1:18" x14ac:dyDescent="0.25">
      <c r="A15" s="68">
        <v>500</v>
      </c>
      <c r="B15" s="69">
        <f t="shared" ref="B15:B24" si="0">A15*$D$15/$B$7</f>
        <v>300</v>
      </c>
      <c r="C15" s="69">
        <f>D15-B15</f>
        <v>300</v>
      </c>
      <c r="D15" s="69">
        <v>600</v>
      </c>
      <c r="F15" s="70">
        <v>1</v>
      </c>
      <c r="G15" s="76">
        <f>$G$5*L15/$B$5</f>
        <v>9</v>
      </c>
      <c r="H15" s="71">
        <f>$G$7*L15/$B$8</f>
        <v>5.7142857142857144</v>
      </c>
      <c r="I15" s="69">
        <f>$G$6*L15/$B$6</f>
        <v>24.827586206896552</v>
      </c>
      <c r="J15" s="69">
        <f>$D$15/($B$9/$G$8)</f>
        <v>6</v>
      </c>
      <c r="K15" s="71">
        <f>L15-SUM(G15:J15)</f>
        <v>554.45812807881771</v>
      </c>
      <c r="L15" s="73">
        <v>600</v>
      </c>
      <c r="O15" s="74"/>
      <c r="P15" s="75"/>
      <c r="Q15" s="75"/>
      <c r="R15" s="75"/>
    </row>
    <row r="16" spans="1:18" x14ac:dyDescent="0.25">
      <c r="A16" s="68">
        <v>100</v>
      </c>
      <c r="B16" s="69">
        <f t="shared" si="0"/>
        <v>60</v>
      </c>
      <c r="C16" s="69">
        <f t="shared" ref="C16:C24" si="1">D16-B16</f>
        <v>540</v>
      </c>
      <c r="D16" s="69">
        <v>600</v>
      </c>
      <c r="F16" s="70">
        <v>5</v>
      </c>
      <c r="G16" s="76">
        <f>$G$5*L16/$B$5</f>
        <v>45</v>
      </c>
      <c r="H16" s="71">
        <f>$G$7*L16/$B$8</f>
        <v>28.571428571428573</v>
      </c>
      <c r="I16" s="69">
        <f>$G$6*L16/$B$6</f>
        <v>124.13793103448276</v>
      </c>
      <c r="J16" s="69">
        <f>$L$16/($B$9/$G$8)</f>
        <v>30</v>
      </c>
      <c r="K16" s="71">
        <f>L16-SUM(G16:J16)</f>
        <v>2772.2906403940888</v>
      </c>
      <c r="L16">
        <f>600*F16</f>
        <v>3000</v>
      </c>
      <c r="O16" s="74"/>
      <c r="P16" s="75"/>
      <c r="Q16" s="75"/>
      <c r="R16" s="75"/>
    </row>
    <row r="17" spans="1:18" x14ac:dyDescent="0.25">
      <c r="A17" s="68">
        <v>75</v>
      </c>
      <c r="B17" s="69">
        <f t="shared" si="0"/>
        <v>45</v>
      </c>
      <c r="C17" s="69">
        <f t="shared" si="1"/>
        <v>555</v>
      </c>
      <c r="D17" s="69">
        <v>600</v>
      </c>
      <c r="F17" s="70">
        <v>10</v>
      </c>
      <c r="G17" s="76">
        <f>$G$5*L17/$B$5</f>
        <v>90</v>
      </c>
      <c r="H17" s="71">
        <f>$G$7*L17/$B$8</f>
        <v>57.142857142857146</v>
      </c>
      <c r="I17" s="69">
        <f>$G$6*L17/$B$6</f>
        <v>248.27586206896552</v>
      </c>
      <c r="J17" s="69">
        <f>$L$17/($B$9/$G$8)</f>
        <v>60</v>
      </c>
      <c r="K17" s="71">
        <f>L17-SUM(G17:J17)</f>
        <v>5544.5812807881775</v>
      </c>
      <c r="L17" s="73">
        <f>600*F17</f>
        <v>6000</v>
      </c>
      <c r="O17" s="74"/>
      <c r="P17" s="75"/>
      <c r="Q17" s="75"/>
      <c r="R17" s="75"/>
    </row>
    <row r="18" spans="1:18" x14ac:dyDescent="0.25">
      <c r="A18" s="68">
        <v>50</v>
      </c>
      <c r="B18" s="69">
        <f t="shared" si="0"/>
        <v>30</v>
      </c>
      <c r="C18" s="69">
        <f t="shared" si="1"/>
        <v>570</v>
      </c>
      <c r="D18" s="69">
        <v>600</v>
      </c>
      <c r="F18" s="77" t="s">
        <v>50</v>
      </c>
      <c r="G18" s="78">
        <f t="shared" ref="G18:L18" si="2">SUM(G15:G17)</f>
        <v>144</v>
      </c>
      <c r="H18" s="78">
        <f t="shared" si="2"/>
        <v>91.428571428571431</v>
      </c>
      <c r="I18" s="78">
        <f t="shared" si="2"/>
        <v>397.24137931034483</v>
      </c>
      <c r="J18" s="78">
        <f t="shared" si="2"/>
        <v>96</v>
      </c>
      <c r="K18" s="78">
        <f t="shared" si="2"/>
        <v>8871.3300492610833</v>
      </c>
      <c r="L18" s="78">
        <f t="shared" si="2"/>
        <v>9600</v>
      </c>
      <c r="N18" s="75"/>
      <c r="O18" s="74"/>
      <c r="P18" s="75"/>
      <c r="Q18" s="75"/>
      <c r="R18" s="75"/>
    </row>
    <row r="19" spans="1:18" x14ac:dyDescent="0.25">
      <c r="A19" s="96">
        <v>25</v>
      </c>
      <c r="B19" s="97">
        <f t="shared" si="0"/>
        <v>15</v>
      </c>
      <c r="C19" s="97">
        <f t="shared" si="1"/>
        <v>585</v>
      </c>
      <c r="D19" s="97">
        <v>600</v>
      </c>
      <c r="F19" s="21"/>
      <c r="J19" s="75"/>
      <c r="K19" s="75"/>
      <c r="N19" s="74"/>
      <c r="O19" s="74"/>
      <c r="P19" s="75"/>
      <c r="Q19" s="75"/>
      <c r="R19" s="75"/>
    </row>
    <row r="20" spans="1:18" x14ac:dyDescent="0.25">
      <c r="A20" s="98">
        <v>15</v>
      </c>
      <c r="B20" s="76">
        <f t="shared" si="0"/>
        <v>9</v>
      </c>
      <c r="C20" s="97">
        <f t="shared" si="1"/>
        <v>591</v>
      </c>
      <c r="D20" s="97">
        <v>600</v>
      </c>
      <c r="F20" s="21"/>
      <c r="J20" s="75"/>
      <c r="K20" s="75"/>
      <c r="N20" s="74"/>
      <c r="O20" s="74"/>
      <c r="P20" s="75"/>
      <c r="Q20" s="75"/>
      <c r="R20" s="75"/>
    </row>
    <row r="21" spans="1:18" x14ac:dyDescent="0.25">
      <c r="A21" s="98">
        <v>10</v>
      </c>
      <c r="B21" s="76">
        <f t="shared" si="0"/>
        <v>6</v>
      </c>
      <c r="C21" s="97">
        <f t="shared" si="1"/>
        <v>594</v>
      </c>
      <c r="D21" s="97">
        <v>600</v>
      </c>
      <c r="F21" s="21"/>
      <c r="J21" s="75"/>
      <c r="K21" s="75"/>
      <c r="N21" s="75"/>
      <c r="O21" s="75"/>
      <c r="P21" s="75"/>
      <c r="Q21" s="75"/>
      <c r="R21" s="75"/>
    </row>
    <row r="22" spans="1:18" x14ac:dyDescent="0.25">
      <c r="A22" s="99">
        <v>5</v>
      </c>
      <c r="B22" s="100">
        <f t="shared" si="0"/>
        <v>3</v>
      </c>
      <c r="C22" s="97">
        <f t="shared" si="1"/>
        <v>597</v>
      </c>
      <c r="D22" s="97">
        <v>600</v>
      </c>
      <c r="F22" s="21"/>
    </row>
    <row r="23" spans="1:18" x14ac:dyDescent="0.25">
      <c r="A23" s="98">
        <v>2</v>
      </c>
      <c r="B23" s="76">
        <f t="shared" si="0"/>
        <v>1.2</v>
      </c>
      <c r="C23" s="97">
        <f t="shared" si="1"/>
        <v>598.79999999999995</v>
      </c>
      <c r="D23" s="97">
        <v>600</v>
      </c>
      <c r="F23" s="21"/>
    </row>
    <row r="24" spans="1:18" x14ac:dyDescent="0.25">
      <c r="A24" s="98">
        <v>1</v>
      </c>
      <c r="B24" s="76">
        <f t="shared" si="0"/>
        <v>0.6</v>
      </c>
      <c r="C24" s="97">
        <f t="shared" si="1"/>
        <v>599.4</v>
      </c>
      <c r="D24" s="97">
        <v>600</v>
      </c>
      <c r="F24" s="21"/>
    </row>
    <row r="25" spans="1:18" x14ac:dyDescent="0.25">
      <c r="A25" s="77" t="s">
        <v>50</v>
      </c>
      <c r="B25" s="78">
        <f>SUM(B15:B24)</f>
        <v>469.8</v>
      </c>
      <c r="C25" s="78">
        <f>SUM(C15:C22)</f>
        <v>4332</v>
      </c>
      <c r="D25" s="78">
        <f>SUM(D15:D22)</f>
        <v>4800</v>
      </c>
      <c r="F25" s="21"/>
    </row>
    <row r="26" spans="1:18" x14ac:dyDescent="0.25">
      <c r="A26" s="21"/>
      <c r="F26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1979-E1E6-4763-BC3D-A3DC44F4FDED}">
  <dimension ref="C2:AF81"/>
  <sheetViews>
    <sheetView zoomScale="55" zoomScaleNormal="55" workbookViewId="0">
      <selection activeCell="V26" sqref="V26"/>
    </sheetView>
  </sheetViews>
  <sheetFormatPr defaultRowHeight="18.75" x14ac:dyDescent="0.3"/>
  <cols>
    <col min="1" max="1" width="9.140625" style="12"/>
    <col min="2" max="2" width="5.85546875" style="12" bestFit="1" customWidth="1"/>
    <col min="3" max="4" width="18.42578125" style="12" bestFit="1" customWidth="1"/>
    <col min="5" max="6" width="19.28515625" style="12" bestFit="1" customWidth="1"/>
    <col min="7" max="7" width="19.140625" style="12" customWidth="1"/>
    <col min="8" max="8" width="9.140625" style="12"/>
    <col min="9" max="10" width="22.28515625" style="12" bestFit="1" customWidth="1"/>
    <col min="11" max="12" width="18.5703125" style="12" customWidth="1"/>
    <col min="13" max="13" width="15.85546875" style="12" bestFit="1" customWidth="1"/>
    <col min="14" max="14" width="11.5703125" style="12" bestFit="1" customWidth="1"/>
    <col min="15" max="15" width="22.28515625" style="12" bestFit="1" customWidth="1"/>
    <col min="16" max="16" width="25.28515625" style="12" bestFit="1" customWidth="1"/>
    <col min="17" max="18" width="22.42578125" style="12" bestFit="1" customWidth="1"/>
    <col min="19" max="19" width="15.85546875" style="12" bestFit="1" customWidth="1"/>
    <col min="20" max="20" width="14.140625" style="12" bestFit="1" customWidth="1"/>
    <col min="21" max="21" width="15.140625" style="12" bestFit="1" customWidth="1"/>
    <col min="22" max="22" width="25.28515625" style="12" bestFit="1" customWidth="1"/>
    <col min="23" max="23" width="25.42578125" style="12" bestFit="1" customWidth="1"/>
    <col min="24" max="24" width="25.5703125" style="12" bestFit="1" customWidth="1"/>
    <col min="25" max="25" width="19.85546875" style="12" bestFit="1" customWidth="1"/>
    <col min="26" max="26" width="17.28515625" style="12" bestFit="1" customWidth="1"/>
    <col min="27" max="27" width="16.7109375" style="12" bestFit="1" customWidth="1"/>
    <col min="28" max="28" width="18.7109375" style="12" bestFit="1" customWidth="1"/>
    <col min="29" max="16384" width="9.140625" style="12"/>
  </cols>
  <sheetData>
    <row r="2" spans="3:32" x14ac:dyDescent="0.3">
      <c r="C2" s="12" t="s">
        <v>4</v>
      </c>
      <c r="I2" s="12" t="s">
        <v>5</v>
      </c>
      <c r="O2" s="12" t="s">
        <v>8</v>
      </c>
      <c r="Z2"/>
      <c r="AA2"/>
      <c r="AB2"/>
      <c r="AC2"/>
      <c r="AD2"/>
      <c r="AE2"/>
      <c r="AF2"/>
    </row>
    <row r="3" spans="3:32" s="15" customFormat="1" x14ac:dyDescent="0.3">
      <c r="C3" s="9" t="s">
        <v>0</v>
      </c>
      <c r="D3" s="10" t="s">
        <v>1</v>
      </c>
      <c r="E3" s="8" t="s">
        <v>2</v>
      </c>
      <c r="F3" s="8" t="s">
        <v>3</v>
      </c>
      <c r="G3" s="14" t="s">
        <v>11</v>
      </c>
      <c r="I3" s="9" t="s">
        <v>6</v>
      </c>
      <c r="J3" s="10" t="s">
        <v>7</v>
      </c>
      <c r="K3" s="17" t="s">
        <v>2</v>
      </c>
      <c r="L3" s="17" t="s">
        <v>3</v>
      </c>
      <c r="M3" s="14" t="s">
        <v>11</v>
      </c>
      <c r="O3" s="9" t="s">
        <v>9</v>
      </c>
      <c r="P3" s="10" t="s">
        <v>10</v>
      </c>
      <c r="Q3" s="8" t="s">
        <v>2</v>
      </c>
      <c r="R3" s="17" t="s">
        <v>3</v>
      </c>
      <c r="S3" s="14" t="s">
        <v>11</v>
      </c>
      <c r="Z3"/>
      <c r="AA3"/>
      <c r="AB3"/>
      <c r="AC3"/>
      <c r="AD3"/>
      <c r="AE3"/>
      <c r="AF3"/>
    </row>
    <row r="4" spans="3:32" x14ac:dyDescent="0.3">
      <c r="C4" s="1">
        <v>1500</v>
      </c>
      <c r="D4" s="6">
        <f t="shared" ref="D4:D6" si="0">C4/2</f>
        <v>750</v>
      </c>
      <c r="E4" s="19">
        <v>143.72586666666666</v>
      </c>
      <c r="F4" s="19">
        <v>4.6349716243487959</v>
      </c>
      <c r="G4" s="19">
        <f>1/F4</f>
        <v>0.21575105114920698</v>
      </c>
      <c r="I4" s="7">
        <f>J4*2</f>
        <v>1500</v>
      </c>
      <c r="J4" s="7">
        <v>750</v>
      </c>
      <c r="K4" s="19">
        <v>20.617413333333335</v>
      </c>
      <c r="L4" s="19">
        <v>1.1257987393681705</v>
      </c>
      <c r="M4" s="19">
        <v>0.8882582339372912</v>
      </c>
      <c r="O4" s="11">
        <v>1500</v>
      </c>
      <c r="P4" s="11">
        <v>750</v>
      </c>
      <c r="Q4" s="20">
        <v>2.5178134999999999</v>
      </c>
      <c r="R4" s="16">
        <v>0.11532310560388577</v>
      </c>
      <c r="S4" s="19">
        <v>8.6712891988429543</v>
      </c>
      <c r="Z4"/>
      <c r="AA4"/>
      <c r="AB4"/>
      <c r="AC4"/>
      <c r="AD4"/>
      <c r="AE4"/>
      <c r="AF4"/>
    </row>
    <row r="5" spans="3:32" x14ac:dyDescent="0.3">
      <c r="C5" s="1">
        <v>1000</v>
      </c>
      <c r="D5" s="6">
        <f t="shared" si="0"/>
        <v>500</v>
      </c>
      <c r="E5" s="19">
        <v>139.43899999999999</v>
      </c>
      <c r="F5" s="19">
        <v>3.1733524694801178</v>
      </c>
      <c r="G5" s="19">
        <f t="shared" ref="G5:G18" si="1">1/F5</f>
        <v>0.31512415012752348</v>
      </c>
      <c r="I5" s="7">
        <f t="shared" ref="I5:I14" si="2">J5*2</f>
        <v>1000</v>
      </c>
      <c r="J5" s="7">
        <v>500</v>
      </c>
      <c r="K5" s="19">
        <v>18.186593333333334</v>
      </c>
      <c r="L5" s="19">
        <v>1.9926963789093621</v>
      </c>
      <c r="M5" s="19">
        <v>0.50183259757179743</v>
      </c>
      <c r="O5" s="11">
        <v>1000</v>
      </c>
      <c r="P5" s="11">
        <v>500</v>
      </c>
      <c r="Q5" s="20">
        <v>1.3546353666666666</v>
      </c>
      <c r="R5" s="16">
        <v>0.3738753052297587</v>
      </c>
      <c r="S5" s="19">
        <v>2.6746885552803952</v>
      </c>
      <c r="Z5"/>
      <c r="AA5"/>
      <c r="AB5"/>
      <c r="AC5"/>
      <c r="AD5"/>
      <c r="AE5"/>
      <c r="AF5"/>
    </row>
    <row r="6" spans="3:32" x14ac:dyDescent="0.3">
      <c r="C6" s="1">
        <v>800</v>
      </c>
      <c r="D6" s="6">
        <f t="shared" si="0"/>
        <v>400</v>
      </c>
      <c r="E6" s="19">
        <v>140.12016666666668</v>
      </c>
      <c r="F6" s="19">
        <v>17.846627758974741</v>
      </c>
      <c r="G6" s="19">
        <f t="shared" si="1"/>
        <v>5.6032994776680903E-2</v>
      </c>
      <c r="I6" s="7">
        <f t="shared" si="2"/>
        <v>500</v>
      </c>
      <c r="J6" s="7">
        <v>250</v>
      </c>
      <c r="K6" s="19">
        <v>11.510086666666666</v>
      </c>
      <c r="L6" s="19">
        <v>0.70091316952058835</v>
      </c>
      <c r="M6" s="19">
        <v>1.4267102452704399</v>
      </c>
      <c r="O6" s="11">
        <v>500</v>
      </c>
      <c r="P6" s="11">
        <v>250</v>
      </c>
      <c r="Q6" s="20">
        <v>0.96369016666666674</v>
      </c>
      <c r="R6" s="16">
        <v>0.21629434632184993</v>
      </c>
      <c r="S6" s="19">
        <v>4.6233293519007743</v>
      </c>
      <c r="Z6"/>
      <c r="AA6"/>
      <c r="AB6"/>
      <c r="AC6"/>
      <c r="AD6"/>
      <c r="AE6"/>
      <c r="AF6"/>
    </row>
    <row r="7" spans="3:32" x14ac:dyDescent="0.3">
      <c r="C7" s="2">
        <v>500</v>
      </c>
      <c r="D7" s="6">
        <f>C7/2</f>
        <v>250</v>
      </c>
      <c r="E7" s="19">
        <v>123.49823333333335</v>
      </c>
      <c r="F7" s="19">
        <v>5.4814735314782226</v>
      </c>
      <c r="G7" s="19">
        <f t="shared" si="1"/>
        <v>0.18243269702158424</v>
      </c>
      <c r="I7" s="7">
        <f t="shared" si="2"/>
        <v>200</v>
      </c>
      <c r="J7" s="7">
        <v>100</v>
      </c>
      <c r="K7" s="19">
        <v>7.3700963333333336</v>
      </c>
      <c r="L7" s="19">
        <v>0.28968865640251829</v>
      </c>
      <c r="M7" s="19">
        <v>3.4519819050508977</v>
      </c>
      <c r="O7" s="11">
        <v>200</v>
      </c>
      <c r="P7" s="11">
        <v>100</v>
      </c>
      <c r="Q7" s="20">
        <v>0.63596170000000007</v>
      </c>
      <c r="R7" s="16">
        <v>9.988704684045191E-2</v>
      </c>
      <c r="S7" s="19">
        <v>10.011308088798391</v>
      </c>
      <c r="Z7"/>
      <c r="AA7"/>
      <c r="AB7"/>
      <c r="AC7"/>
      <c r="AD7"/>
      <c r="AE7"/>
      <c r="AF7"/>
    </row>
    <row r="8" spans="3:32" x14ac:dyDescent="0.3">
      <c r="C8" s="2">
        <v>300</v>
      </c>
      <c r="D8" s="6">
        <f>C8/2</f>
        <v>150</v>
      </c>
      <c r="E8" s="19">
        <v>89.861276666666654</v>
      </c>
      <c r="F8" s="19">
        <v>9.014544510418629</v>
      </c>
      <c r="G8" s="19">
        <f t="shared" si="1"/>
        <v>0.11093183896804129</v>
      </c>
      <c r="I8" s="7">
        <f t="shared" si="2"/>
        <v>100</v>
      </c>
      <c r="J8" s="7">
        <v>50</v>
      </c>
      <c r="K8" s="19">
        <v>4.8600130000000004</v>
      </c>
      <c r="L8" s="19">
        <v>0.42372997111865973</v>
      </c>
      <c r="M8" s="19">
        <v>2.3599935528751255</v>
      </c>
      <c r="O8" s="11">
        <v>100</v>
      </c>
      <c r="P8" s="11">
        <v>50</v>
      </c>
      <c r="Q8" s="20">
        <v>0.42071236666666662</v>
      </c>
      <c r="R8" s="16">
        <v>2.6279307071718078E-2</v>
      </c>
      <c r="S8" s="19">
        <v>38.052753722574558</v>
      </c>
      <c r="Z8"/>
      <c r="AA8"/>
      <c r="AB8"/>
      <c r="AC8"/>
      <c r="AD8"/>
      <c r="AE8"/>
      <c r="AF8"/>
    </row>
    <row r="9" spans="3:32" x14ac:dyDescent="0.3">
      <c r="C9" s="2">
        <v>200</v>
      </c>
      <c r="D9" s="6">
        <f>C9/2</f>
        <v>100</v>
      </c>
      <c r="E9" s="19">
        <v>73.818343333333345</v>
      </c>
      <c r="F9" s="19">
        <v>3.8255831511325971</v>
      </c>
      <c r="G9" s="19">
        <f t="shared" si="1"/>
        <v>0.26139805632088831</v>
      </c>
      <c r="I9" s="7">
        <f t="shared" si="2"/>
        <v>75</v>
      </c>
      <c r="J9" s="7">
        <v>37.5</v>
      </c>
      <c r="K9" s="19">
        <v>3.9476336666666669</v>
      </c>
      <c r="L9" s="19">
        <v>0.28440699032912992</v>
      </c>
      <c r="M9" s="19">
        <v>3.5160879795631965</v>
      </c>
      <c r="O9" s="11">
        <v>75</v>
      </c>
      <c r="P9" s="11">
        <v>37.5</v>
      </c>
      <c r="Q9" s="20">
        <v>0.3883764666666667</v>
      </c>
      <c r="R9" s="16">
        <v>9.8873649753762182E-3</v>
      </c>
      <c r="S9" s="19">
        <v>101.13918141895532</v>
      </c>
      <c r="Z9"/>
      <c r="AA9"/>
      <c r="AB9"/>
      <c r="AC9"/>
      <c r="AD9"/>
      <c r="AE9"/>
      <c r="AF9"/>
    </row>
    <row r="10" spans="3:32" x14ac:dyDescent="0.3">
      <c r="C10" s="2">
        <v>100</v>
      </c>
      <c r="D10" s="6">
        <f t="shared" ref="D10:D18" si="3">C10/2</f>
        <v>50</v>
      </c>
      <c r="E10" s="19">
        <v>51.387816666666659</v>
      </c>
      <c r="F10" s="19">
        <v>5.7040925978465209</v>
      </c>
      <c r="G10" s="19">
        <f t="shared" si="1"/>
        <v>0.17531272202304926</v>
      </c>
      <c r="I10" s="7">
        <f t="shared" si="2"/>
        <v>50</v>
      </c>
      <c r="J10" s="7">
        <v>25</v>
      </c>
      <c r="K10" s="19">
        <v>3.4559436666666663</v>
      </c>
      <c r="L10" s="19">
        <v>0.50918044417591879</v>
      </c>
      <c r="M10" s="19">
        <v>1.9639403112160883</v>
      </c>
      <c r="O10" s="11">
        <v>50</v>
      </c>
      <c r="P10" s="11">
        <v>25</v>
      </c>
      <c r="Q10" s="20">
        <v>0.28029853333333338</v>
      </c>
      <c r="R10" s="16">
        <v>2.1065972163305997E-3</v>
      </c>
      <c r="S10" s="19">
        <v>474.69919367968282</v>
      </c>
      <c r="Z10"/>
      <c r="AA10"/>
      <c r="AB10"/>
      <c r="AC10"/>
      <c r="AD10"/>
      <c r="AE10"/>
      <c r="AF10"/>
    </row>
    <row r="11" spans="3:32" x14ac:dyDescent="0.3">
      <c r="C11" s="2">
        <v>75</v>
      </c>
      <c r="D11" s="6">
        <f t="shared" si="3"/>
        <v>37.5</v>
      </c>
      <c r="E11" s="19">
        <v>42.660843333333332</v>
      </c>
      <c r="F11" s="19">
        <v>4.7730463527426243</v>
      </c>
      <c r="G11" s="19">
        <f t="shared" si="1"/>
        <v>0.20950980277520106</v>
      </c>
      <c r="I11" s="7">
        <f t="shared" si="2"/>
        <v>25</v>
      </c>
      <c r="J11" s="7">
        <v>12.5</v>
      </c>
      <c r="K11" s="19">
        <v>2.3890066666666665</v>
      </c>
      <c r="L11" s="19">
        <v>0.22702197252460674</v>
      </c>
      <c r="M11" s="19">
        <v>4.4048599740344994</v>
      </c>
      <c r="O11" s="11">
        <v>25</v>
      </c>
      <c r="P11" s="11">
        <v>12.5</v>
      </c>
      <c r="Q11" s="20">
        <v>0.18539620000000001</v>
      </c>
      <c r="R11" s="16">
        <v>2.4560447223986384E-2</v>
      </c>
      <c r="S11" s="19">
        <v>40.715870964408722</v>
      </c>
      <c r="Z11"/>
      <c r="AA11"/>
      <c r="AB11"/>
      <c r="AC11"/>
      <c r="AD11"/>
      <c r="AE11"/>
      <c r="AF11"/>
    </row>
    <row r="12" spans="3:32" x14ac:dyDescent="0.3">
      <c r="C12" s="2">
        <v>50</v>
      </c>
      <c r="D12" s="6">
        <f t="shared" si="3"/>
        <v>25</v>
      </c>
      <c r="E12" s="19">
        <v>29.841899999999995</v>
      </c>
      <c r="F12" s="19">
        <v>4.8087573196848252</v>
      </c>
      <c r="G12" s="19">
        <f t="shared" si="1"/>
        <v>0.20795393352591596</v>
      </c>
      <c r="I12" s="7">
        <f t="shared" si="2"/>
        <v>15</v>
      </c>
      <c r="J12" s="7">
        <v>7.5</v>
      </c>
      <c r="K12" s="19">
        <v>1.6222853333333334</v>
      </c>
      <c r="L12" s="19">
        <v>0.27742149805839295</v>
      </c>
      <c r="M12" s="19">
        <v>3.6046233150594387</v>
      </c>
      <c r="O12" s="11">
        <v>15</v>
      </c>
      <c r="P12" s="11">
        <v>7.5</v>
      </c>
      <c r="Q12" s="20">
        <v>0.15406559</v>
      </c>
      <c r="R12" s="16">
        <v>2.2754897460040457E-2</v>
      </c>
      <c r="S12" s="19">
        <v>43.946583444556737</v>
      </c>
      <c r="Z12"/>
      <c r="AA12"/>
      <c r="AB12"/>
      <c r="AC12"/>
      <c r="AD12"/>
      <c r="AE12"/>
      <c r="AF12"/>
    </row>
    <row r="13" spans="3:32" x14ac:dyDescent="0.3">
      <c r="C13" s="3">
        <v>25</v>
      </c>
      <c r="D13" s="6">
        <f t="shared" si="3"/>
        <v>12.5</v>
      </c>
      <c r="E13" s="19">
        <v>14.447263333333334</v>
      </c>
      <c r="F13" s="19">
        <v>0.99035349273022766</v>
      </c>
      <c r="G13" s="19">
        <f t="shared" si="1"/>
        <v>1.0097404687725982</v>
      </c>
      <c r="I13" s="7">
        <f t="shared" si="2"/>
        <v>10</v>
      </c>
      <c r="J13" s="7">
        <v>5</v>
      </c>
      <c r="K13" s="19">
        <v>1.3415709666666666</v>
      </c>
      <c r="L13" s="19">
        <v>0.21505840325672973</v>
      </c>
      <c r="M13" s="19">
        <v>4.6498996777458288</v>
      </c>
      <c r="O13" s="11">
        <v>10</v>
      </c>
      <c r="P13" s="11">
        <v>5</v>
      </c>
      <c r="Q13" s="20">
        <v>6.5916243333333333E-2</v>
      </c>
      <c r="R13" s="16">
        <v>2.2342335441903082E-3</v>
      </c>
      <c r="S13" s="19">
        <v>447.58078339675205</v>
      </c>
      <c r="Z13"/>
      <c r="AA13"/>
      <c r="AB13"/>
      <c r="AC13"/>
      <c r="AD13"/>
      <c r="AE13"/>
      <c r="AF13"/>
    </row>
    <row r="14" spans="3:32" x14ac:dyDescent="0.3">
      <c r="C14" s="4">
        <v>15</v>
      </c>
      <c r="D14" s="6">
        <f t="shared" si="3"/>
        <v>7.5</v>
      </c>
      <c r="E14" s="19">
        <v>11.838006333333334</v>
      </c>
      <c r="F14" s="19">
        <v>1.7349892928193651</v>
      </c>
      <c r="G14" s="19">
        <f t="shared" si="1"/>
        <v>0.57637243303962737</v>
      </c>
      <c r="I14" s="7">
        <f t="shared" si="2"/>
        <v>5</v>
      </c>
      <c r="J14" s="7">
        <v>2.5</v>
      </c>
      <c r="K14" s="19">
        <v>1.6040903</v>
      </c>
      <c r="L14" s="19">
        <v>0.37537432406219401</v>
      </c>
      <c r="M14" s="19">
        <v>2.6640074610812077</v>
      </c>
      <c r="O14" s="7">
        <v>5</v>
      </c>
      <c r="P14" s="7">
        <v>2.5</v>
      </c>
      <c r="Q14" s="19">
        <v>2.7253200000000002E-2</v>
      </c>
      <c r="R14" s="16">
        <v>2.0751882963132664E-3</v>
      </c>
      <c r="S14" s="19">
        <v>481.88398217963055</v>
      </c>
      <c r="Z14"/>
      <c r="AA14"/>
      <c r="AB14"/>
      <c r="AC14"/>
      <c r="AD14"/>
      <c r="AE14"/>
      <c r="AF14"/>
    </row>
    <row r="15" spans="3:32" x14ac:dyDescent="0.3">
      <c r="C15" s="4">
        <v>10</v>
      </c>
      <c r="D15" s="6">
        <f t="shared" si="3"/>
        <v>5</v>
      </c>
      <c r="E15" s="19">
        <v>8.9789660000000016</v>
      </c>
      <c r="F15" s="19">
        <v>1.5897440729031402</v>
      </c>
      <c r="G15" s="19">
        <f t="shared" si="1"/>
        <v>0.62903206688723912</v>
      </c>
      <c r="Z15"/>
      <c r="AA15"/>
      <c r="AB15"/>
      <c r="AC15"/>
      <c r="AD15"/>
      <c r="AE15"/>
      <c r="AF15"/>
    </row>
    <row r="16" spans="3:32" x14ac:dyDescent="0.3">
      <c r="C16" s="5">
        <v>5</v>
      </c>
      <c r="D16" s="6">
        <f t="shared" si="3"/>
        <v>2.5</v>
      </c>
      <c r="E16" s="19">
        <v>5.3770649999999991</v>
      </c>
      <c r="F16" s="19">
        <v>0.77192146191047306</v>
      </c>
      <c r="G16" s="19">
        <f t="shared" si="1"/>
        <v>1.2954685798281111</v>
      </c>
      <c r="I16"/>
      <c r="J16"/>
      <c r="K16"/>
      <c r="L16"/>
      <c r="M16"/>
      <c r="Z16"/>
      <c r="AA16"/>
      <c r="AB16"/>
      <c r="AC16"/>
      <c r="AD16"/>
      <c r="AE16"/>
      <c r="AF16"/>
    </row>
    <row r="17" spans="3:32" x14ac:dyDescent="0.3">
      <c r="C17" s="4">
        <v>2</v>
      </c>
      <c r="D17" s="6">
        <f t="shared" si="3"/>
        <v>1</v>
      </c>
      <c r="E17" s="19">
        <v>5.7249720000000002</v>
      </c>
      <c r="F17" s="19">
        <v>1.8650091155709914</v>
      </c>
      <c r="G17" s="19">
        <f t="shared" si="1"/>
        <v>0.53619040874973944</v>
      </c>
      <c r="I17"/>
      <c r="J17"/>
      <c r="K17"/>
      <c r="L17"/>
      <c r="M17"/>
      <c r="Z17"/>
      <c r="AA17"/>
      <c r="AB17"/>
      <c r="AC17"/>
      <c r="AD17"/>
      <c r="AE17"/>
      <c r="AF17"/>
    </row>
    <row r="18" spans="3:32" x14ac:dyDescent="0.3">
      <c r="C18" s="4">
        <v>1</v>
      </c>
      <c r="D18" s="6">
        <f t="shared" si="3"/>
        <v>0.5</v>
      </c>
      <c r="E18" s="19">
        <v>3.9629013333333334</v>
      </c>
      <c r="F18" s="19">
        <v>1.6547573859964642</v>
      </c>
      <c r="G18" s="19">
        <f t="shared" si="1"/>
        <v>0.60431819701340606</v>
      </c>
      <c r="I18"/>
      <c r="J18"/>
      <c r="K18"/>
      <c r="L18"/>
      <c r="M18"/>
    </row>
    <row r="48" spans="12:24" x14ac:dyDescent="0.3"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8" x14ac:dyDescent="0.3"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8" x14ac:dyDescent="0.3"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8" x14ac:dyDescent="0.3"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8" x14ac:dyDescent="0.3">
      <c r="D52" s="13"/>
      <c r="E52" s="13"/>
      <c r="F52" s="18"/>
      <c r="J52" s="13"/>
      <c r="L52"/>
      <c r="M52"/>
      <c r="N52"/>
      <c r="O52"/>
      <c r="P52"/>
      <c r="Q52"/>
      <c r="R52"/>
      <c r="S52"/>
      <c r="T52"/>
      <c r="U52"/>
      <c r="V52"/>
      <c r="W52"/>
      <c r="X52"/>
      <c r="Z52" s="13"/>
      <c r="AA52" s="13"/>
      <c r="AB52" s="13"/>
    </row>
    <row r="53" spans="4:28" x14ac:dyDescent="0.3">
      <c r="D53" s="13"/>
      <c r="E53" s="13"/>
      <c r="F53" s="18"/>
      <c r="J53" s="13"/>
      <c r="L53"/>
      <c r="M53"/>
      <c r="N53"/>
      <c r="O53"/>
      <c r="P53"/>
      <c r="Q53"/>
      <c r="R53"/>
      <c r="S53"/>
      <c r="T53"/>
      <c r="U53"/>
      <c r="V53"/>
      <c r="W53"/>
      <c r="X53"/>
      <c r="Z53" s="13"/>
      <c r="AA53" s="13"/>
      <c r="AB53" s="13"/>
    </row>
    <row r="54" spans="4:28" x14ac:dyDescent="0.3">
      <c r="D54" s="13"/>
      <c r="E54" s="13"/>
      <c r="F54" s="18"/>
      <c r="J54" s="13"/>
      <c r="L54"/>
      <c r="M54"/>
      <c r="N54"/>
      <c r="O54"/>
      <c r="P54"/>
      <c r="Q54"/>
      <c r="R54"/>
      <c r="S54"/>
      <c r="T54"/>
      <c r="U54"/>
      <c r="V54"/>
      <c r="W54"/>
      <c r="X54"/>
      <c r="Z54" s="13"/>
      <c r="AA54" s="13"/>
      <c r="AB54" s="13"/>
    </row>
    <row r="55" spans="4:28" x14ac:dyDescent="0.3">
      <c r="D55" s="13"/>
      <c r="E55" s="13"/>
      <c r="F55" s="18"/>
      <c r="J55" s="13"/>
      <c r="L55"/>
      <c r="M55"/>
      <c r="N55"/>
      <c r="O55"/>
      <c r="P55"/>
      <c r="Q55"/>
      <c r="R55"/>
      <c r="S55"/>
      <c r="T55"/>
      <c r="U55"/>
      <c r="V55"/>
      <c r="W55"/>
      <c r="X55"/>
      <c r="Z55" s="13"/>
      <c r="AA55" s="13"/>
      <c r="AB55" s="13"/>
    </row>
    <row r="56" spans="4:28" x14ac:dyDescent="0.3">
      <c r="D56" s="13"/>
      <c r="E56" s="13"/>
      <c r="F56" s="18"/>
      <c r="J56" s="13"/>
      <c r="L56"/>
      <c r="M56"/>
      <c r="N56"/>
      <c r="O56"/>
      <c r="P56"/>
      <c r="Q56"/>
      <c r="R56"/>
      <c r="S56"/>
      <c r="T56"/>
      <c r="U56"/>
      <c r="V56"/>
      <c r="W56"/>
      <c r="X56"/>
      <c r="Z56" s="13"/>
      <c r="AA56" s="13"/>
      <c r="AB56" s="13"/>
    </row>
    <row r="57" spans="4:28" x14ac:dyDescent="0.3">
      <c r="D57" s="13"/>
      <c r="E57" s="13"/>
      <c r="F57" s="18"/>
      <c r="J57" s="13"/>
      <c r="L57"/>
      <c r="M57"/>
      <c r="N57"/>
      <c r="O57"/>
      <c r="P57"/>
      <c r="Q57"/>
      <c r="R57"/>
      <c r="S57"/>
      <c r="T57"/>
      <c r="U57"/>
      <c r="V57"/>
      <c r="W57"/>
      <c r="X57"/>
      <c r="Z57" s="13"/>
      <c r="AA57" s="13"/>
      <c r="AB57" s="13"/>
    </row>
    <row r="58" spans="4:28" x14ac:dyDescent="0.3">
      <c r="D58" s="13"/>
      <c r="E58" s="13"/>
      <c r="F58" s="18"/>
      <c r="J58" s="13"/>
      <c r="L58"/>
      <c r="M58"/>
      <c r="N58"/>
      <c r="O58"/>
      <c r="P58"/>
      <c r="Q58"/>
      <c r="R58"/>
      <c r="S58"/>
      <c r="T58"/>
      <c r="U58"/>
      <c r="V58"/>
      <c r="W58"/>
      <c r="X58"/>
      <c r="Z58" s="13"/>
      <c r="AA58" s="13"/>
      <c r="AB58" s="13"/>
    </row>
    <row r="59" spans="4:28" x14ac:dyDescent="0.3">
      <c r="D59" s="13"/>
      <c r="E59" s="13"/>
      <c r="F59" s="18"/>
      <c r="J59" s="13"/>
      <c r="L59"/>
      <c r="M59"/>
      <c r="N59"/>
      <c r="O59"/>
      <c r="P59"/>
      <c r="Q59"/>
      <c r="R59"/>
      <c r="S59"/>
      <c r="T59"/>
      <c r="U59"/>
      <c r="V59"/>
      <c r="W59"/>
      <c r="X59"/>
      <c r="Z59" s="13"/>
      <c r="AA59" s="13"/>
      <c r="AB59" s="13"/>
    </row>
    <row r="60" spans="4:28" x14ac:dyDescent="0.3">
      <c r="D60" s="13"/>
      <c r="E60" s="13"/>
      <c r="F60" s="18"/>
      <c r="J60" s="13"/>
      <c r="L60"/>
      <c r="M60"/>
      <c r="N60"/>
      <c r="O60"/>
      <c r="P60"/>
      <c r="Q60"/>
      <c r="R60"/>
      <c r="S60"/>
      <c r="T60"/>
      <c r="U60"/>
      <c r="V60"/>
      <c r="W60"/>
      <c r="X60"/>
      <c r="Z60" s="13"/>
      <c r="AA60" s="13"/>
      <c r="AB60" s="13"/>
    </row>
    <row r="61" spans="4:28" x14ac:dyDescent="0.3">
      <c r="D61" s="13"/>
      <c r="E61" s="13"/>
      <c r="F61" s="18"/>
      <c r="J61" s="13"/>
      <c r="L61"/>
      <c r="M61"/>
      <c r="N61"/>
      <c r="O61"/>
      <c r="P61"/>
      <c r="Q61"/>
      <c r="R61"/>
      <c r="S61"/>
      <c r="T61"/>
      <c r="U61"/>
      <c r="V61"/>
      <c r="W61"/>
      <c r="X61"/>
      <c r="Z61" s="13"/>
      <c r="AA61" s="13"/>
      <c r="AB61" s="13"/>
    </row>
    <row r="62" spans="4:28" x14ac:dyDescent="0.3">
      <c r="D62" s="13"/>
      <c r="E62" s="13"/>
      <c r="F62" s="18"/>
      <c r="J62" s="13"/>
      <c r="L62"/>
      <c r="M62"/>
      <c r="N62"/>
      <c r="O62"/>
      <c r="P62"/>
      <c r="Q62"/>
      <c r="R62"/>
      <c r="S62"/>
      <c r="T62"/>
      <c r="U62"/>
      <c r="V62"/>
      <c r="W62"/>
      <c r="X62"/>
      <c r="Z62" s="13"/>
      <c r="AA62" s="13"/>
      <c r="AB62" s="13"/>
    </row>
    <row r="63" spans="4:28" x14ac:dyDescent="0.3">
      <c r="D63" s="13"/>
      <c r="E63" s="13"/>
      <c r="F63" s="18"/>
      <c r="J63" s="13"/>
      <c r="L63"/>
      <c r="M63"/>
      <c r="N63"/>
      <c r="O63"/>
      <c r="P63"/>
      <c r="Q63"/>
      <c r="R63"/>
      <c r="S63"/>
      <c r="T63"/>
      <c r="U63"/>
      <c r="V63"/>
      <c r="W63"/>
      <c r="X63"/>
      <c r="Z63" s="13"/>
      <c r="AA63" s="13"/>
      <c r="AB63" s="13"/>
    </row>
    <row r="64" spans="4:28" x14ac:dyDescent="0.3">
      <c r="D64" s="13"/>
      <c r="E64" s="13"/>
      <c r="F64" s="18"/>
      <c r="J64" s="13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6" x14ac:dyDescent="0.3">
      <c r="D65" s="13"/>
      <c r="E65" s="13"/>
      <c r="F65" s="18"/>
      <c r="J65" s="13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6" x14ac:dyDescent="0.3">
      <c r="D66" s="13"/>
      <c r="E66" s="13"/>
      <c r="F66" s="18"/>
      <c r="J66" s="13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6" x14ac:dyDescent="0.3">
      <c r="X67" s="13"/>
      <c r="Z67" s="13"/>
    </row>
    <row r="68" spans="4:26" x14ac:dyDescent="0.3">
      <c r="X68" s="13"/>
      <c r="Z68" s="13"/>
    </row>
    <row r="69" spans="4:26" x14ac:dyDescent="0.3">
      <c r="X69" s="13"/>
      <c r="Z69" s="13"/>
    </row>
    <row r="70" spans="4:26" x14ac:dyDescent="0.3">
      <c r="X70" s="13"/>
      <c r="Z70" s="13"/>
    </row>
    <row r="71" spans="4:26" x14ac:dyDescent="0.3">
      <c r="X71" s="13"/>
      <c r="Z71" s="13"/>
    </row>
    <row r="72" spans="4:26" x14ac:dyDescent="0.3">
      <c r="X72" s="13"/>
      <c r="Z72" s="13"/>
    </row>
    <row r="73" spans="4:26" x14ac:dyDescent="0.3">
      <c r="X73" s="13"/>
      <c r="Z73" s="13"/>
    </row>
    <row r="74" spans="4:26" x14ac:dyDescent="0.3">
      <c r="X74" s="13"/>
      <c r="Z74" s="13"/>
    </row>
    <row r="75" spans="4:26" x14ac:dyDescent="0.3">
      <c r="X75" s="13"/>
      <c r="Z75" s="13"/>
    </row>
    <row r="76" spans="4:26" x14ac:dyDescent="0.3">
      <c r="X76" s="13"/>
      <c r="Z76" s="13"/>
    </row>
    <row r="77" spans="4:26" x14ac:dyDescent="0.3">
      <c r="X77" s="13"/>
      <c r="Z77" s="13"/>
    </row>
    <row r="78" spans="4:26" x14ac:dyDescent="0.3">
      <c r="X78" s="13"/>
      <c r="Z78" s="13"/>
    </row>
    <row r="79" spans="4:26" x14ac:dyDescent="0.3">
      <c r="X79" s="13"/>
    </row>
    <row r="80" spans="4:26" x14ac:dyDescent="0.3">
      <c r="X80" s="13"/>
    </row>
    <row r="81" spans="24:24" x14ac:dyDescent="0.3">
      <c r="X81" s="1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DACD-6829-4CAC-9830-A4DC46F2AF99}">
  <dimension ref="A1:T63"/>
  <sheetViews>
    <sheetView topLeftCell="A19" workbookViewId="0">
      <selection activeCell="N40" sqref="N40"/>
    </sheetView>
  </sheetViews>
  <sheetFormatPr defaultRowHeight="15" x14ac:dyDescent="0.25"/>
  <cols>
    <col min="1" max="1" width="11.140625" style="21" customWidth="1"/>
    <col min="2" max="2" width="14.7109375" customWidth="1"/>
    <col min="3" max="3" width="18.85546875" bestFit="1" customWidth="1"/>
    <col min="6" max="6" width="10.5703125" style="21" customWidth="1"/>
    <col min="7" max="7" width="11.42578125" customWidth="1"/>
    <col min="11" max="11" width="10.42578125" bestFit="1" customWidth="1"/>
    <col min="16" max="16" width="10" bestFit="1" customWidth="1"/>
    <col min="19" max="19" width="10" bestFit="1" customWidth="1"/>
  </cols>
  <sheetData>
    <row r="1" spans="1:20" ht="15.75" thickBot="1" x14ac:dyDescent="0.3">
      <c r="A1" s="21" t="s">
        <v>53</v>
      </c>
    </row>
    <row r="2" spans="1:20" ht="15.75" thickBot="1" x14ac:dyDescent="0.3">
      <c r="A2" s="22" t="s">
        <v>12</v>
      </c>
      <c r="B2" s="23"/>
      <c r="C2" s="24"/>
    </row>
    <row r="3" spans="1:20" ht="15.75" thickBot="1" x14ac:dyDescent="0.3">
      <c r="N3" s="25" t="s">
        <v>13</v>
      </c>
      <c r="O3" s="21"/>
      <c r="P3" s="21"/>
      <c r="Q3" s="25" t="s">
        <v>14</v>
      </c>
    </row>
    <row r="4" spans="1:20" s="21" customFormat="1" x14ac:dyDescent="0.25">
      <c r="A4" s="26" t="s">
        <v>15</v>
      </c>
      <c r="B4" s="27" t="s">
        <v>16</v>
      </c>
      <c r="C4" s="28" t="s">
        <v>17</v>
      </c>
      <c r="F4" s="26" t="s">
        <v>18</v>
      </c>
      <c r="G4" s="27" t="s">
        <v>16</v>
      </c>
      <c r="H4" s="28" t="s">
        <v>17</v>
      </c>
      <c r="I4" s="29"/>
      <c r="J4" s="26" t="s">
        <v>19</v>
      </c>
      <c r="K4" s="27"/>
      <c r="L4" s="28" t="s">
        <v>17</v>
      </c>
      <c r="N4" s="30" t="s">
        <v>20</v>
      </c>
      <c r="O4" s="31"/>
      <c r="Q4" s="30" t="s">
        <v>20</v>
      </c>
      <c r="R4" s="32"/>
    </row>
    <row r="5" spans="1:20" x14ac:dyDescent="0.25">
      <c r="A5" s="33" t="str">
        <f>F5</f>
        <v>KIF1A</v>
      </c>
      <c r="B5">
        <v>8.5</v>
      </c>
      <c r="C5" s="34" t="str">
        <f>H5</f>
        <v>uM</v>
      </c>
      <c r="D5" s="35"/>
      <c r="F5" s="33" t="s">
        <v>21</v>
      </c>
      <c r="G5">
        <v>0.3</v>
      </c>
      <c r="H5" s="34" t="s">
        <v>22</v>
      </c>
      <c r="I5" s="36"/>
      <c r="J5" s="37" t="s">
        <v>23</v>
      </c>
      <c r="K5" s="38">
        <v>420</v>
      </c>
      <c r="L5" s="34" t="s">
        <v>24</v>
      </c>
      <c r="N5" s="39">
        <v>0.3</v>
      </c>
      <c r="O5" s="40" t="s">
        <v>25</v>
      </c>
      <c r="Q5" s="41" t="s">
        <v>26</v>
      </c>
      <c r="R5" s="40" t="s">
        <v>27</v>
      </c>
    </row>
    <row r="6" spans="1:20" x14ac:dyDescent="0.25">
      <c r="A6" s="42" t="s">
        <v>28</v>
      </c>
      <c r="B6">
        <v>145</v>
      </c>
      <c r="C6" s="34" t="s">
        <v>22</v>
      </c>
      <c r="F6" s="42" t="s">
        <v>29</v>
      </c>
      <c r="G6">
        <v>6</v>
      </c>
      <c r="H6" s="34" t="s">
        <v>22</v>
      </c>
      <c r="J6" s="37" t="s">
        <v>30</v>
      </c>
      <c r="K6" s="38" t="s">
        <v>31</v>
      </c>
      <c r="L6" s="34" t="s">
        <v>32</v>
      </c>
      <c r="N6" s="39">
        <v>0.5</v>
      </c>
      <c r="O6" s="40" t="s">
        <v>33</v>
      </c>
      <c r="Q6" s="41" t="s">
        <v>34</v>
      </c>
      <c r="R6" s="40" t="s">
        <v>35</v>
      </c>
    </row>
    <row r="7" spans="1:20" x14ac:dyDescent="0.25">
      <c r="A7" s="43" t="s">
        <v>4</v>
      </c>
      <c r="B7">
        <v>100</v>
      </c>
      <c r="C7" s="34" t="s">
        <v>36</v>
      </c>
      <c r="D7" s="44"/>
      <c r="F7" s="45" t="s">
        <v>33</v>
      </c>
      <c r="G7">
        <v>1</v>
      </c>
      <c r="H7" s="34" t="s">
        <v>22</v>
      </c>
      <c r="J7" s="37" t="s">
        <v>37</v>
      </c>
      <c r="K7" s="46">
        <v>10000</v>
      </c>
      <c r="L7" s="34"/>
      <c r="N7" s="39">
        <v>6</v>
      </c>
      <c r="O7" s="40" t="s">
        <v>29</v>
      </c>
      <c r="Q7" s="41"/>
      <c r="R7" s="40"/>
    </row>
    <row r="8" spans="1:20" ht="15.75" thickBot="1" x14ac:dyDescent="0.3">
      <c r="A8" s="47" t="s">
        <v>5</v>
      </c>
      <c r="B8">
        <v>100</v>
      </c>
      <c r="C8" s="34" t="s">
        <v>36</v>
      </c>
      <c r="F8" s="48" t="s">
        <v>38</v>
      </c>
      <c r="G8" s="49">
        <v>10</v>
      </c>
      <c r="H8" s="50" t="s">
        <v>22</v>
      </c>
      <c r="J8" s="37" t="s">
        <v>39</v>
      </c>
      <c r="K8" s="38">
        <v>24.8</v>
      </c>
      <c r="L8" s="34" t="s">
        <v>40</v>
      </c>
      <c r="N8" s="39">
        <v>10</v>
      </c>
      <c r="O8" s="40" t="s">
        <v>38</v>
      </c>
      <c r="Q8" s="41"/>
      <c r="R8" s="40"/>
    </row>
    <row r="9" spans="1:20" ht="15.75" thickBot="1" x14ac:dyDescent="0.3">
      <c r="A9" s="47" t="s">
        <v>8</v>
      </c>
      <c r="B9">
        <v>50</v>
      </c>
      <c r="C9" s="34" t="s">
        <v>36</v>
      </c>
      <c r="F9" s="51"/>
      <c r="G9" s="52"/>
      <c r="H9" s="52"/>
      <c r="J9" s="53" t="s">
        <v>41</v>
      </c>
      <c r="K9" s="54">
        <v>5</v>
      </c>
      <c r="L9" s="50" t="s">
        <v>42</v>
      </c>
      <c r="N9" s="55" t="s">
        <v>34</v>
      </c>
      <c r="O9" s="56" t="s">
        <v>35</v>
      </c>
      <c r="Q9" s="55"/>
      <c r="R9" s="56"/>
    </row>
    <row r="10" spans="1:20" x14ac:dyDescent="0.25">
      <c r="A10" s="45" t="s">
        <v>33</v>
      </c>
      <c r="B10">
        <v>105</v>
      </c>
      <c r="C10" s="34" t="s">
        <v>22</v>
      </c>
      <c r="F10" s="35"/>
      <c r="G10" s="57"/>
    </row>
    <row r="11" spans="1:20" ht="15.75" thickBot="1" x14ac:dyDescent="0.3">
      <c r="A11" s="48" t="str">
        <f>F8</f>
        <v>Taxol</v>
      </c>
      <c r="B11" s="49">
        <v>1000</v>
      </c>
      <c r="C11" s="50" t="s">
        <v>22</v>
      </c>
      <c r="F11" s="35"/>
      <c r="G11" s="57"/>
    </row>
    <row r="12" spans="1:20" x14ac:dyDescent="0.25">
      <c r="F12" s="35"/>
      <c r="G12" s="57"/>
    </row>
    <row r="13" spans="1:20" x14ac:dyDescent="0.25">
      <c r="A13" s="21" t="s">
        <v>43</v>
      </c>
      <c r="F13" s="21" t="s">
        <v>44</v>
      </c>
    </row>
    <row r="14" spans="1:20" x14ac:dyDescent="0.25">
      <c r="B14" s="58"/>
      <c r="C14" s="58"/>
      <c r="D14" s="59"/>
      <c r="E14" s="58"/>
      <c r="G14" s="21"/>
      <c r="H14" s="58"/>
      <c r="K14" s="21"/>
    </row>
    <row r="15" spans="1:20" s="21" customFormat="1" x14ac:dyDescent="0.25">
      <c r="A15" s="60" t="s">
        <v>45</v>
      </c>
      <c r="B15" s="60" t="s">
        <v>4</v>
      </c>
      <c r="C15" s="61" t="s">
        <v>46</v>
      </c>
      <c r="D15" s="61" t="s">
        <v>47</v>
      </c>
      <c r="F15" s="62" t="s">
        <v>48</v>
      </c>
      <c r="G15" s="63" t="s">
        <v>25</v>
      </c>
      <c r="H15" s="64" t="s">
        <v>33</v>
      </c>
      <c r="I15" s="65" t="s">
        <v>29</v>
      </c>
      <c r="J15" s="66" t="s">
        <v>38</v>
      </c>
      <c r="K15" s="67" t="s">
        <v>49</v>
      </c>
      <c r="L15" s="62" t="s">
        <v>47</v>
      </c>
      <c r="O15" s="51"/>
      <c r="P15" s="51"/>
      <c r="Q15" s="51"/>
      <c r="R15" s="51"/>
      <c r="S15" s="51"/>
      <c r="T15" s="51"/>
    </row>
    <row r="16" spans="1:20" x14ac:dyDescent="0.25">
      <c r="A16" s="68">
        <v>1</v>
      </c>
      <c r="B16" s="69">
        <f>A16*$D$16/$B$7</f>
        <v>6</v>
      </c>
      <c r="C16" s="69">
        <f>D16-B16</f>
        <v>594</v>
      </c>
      <c r="D16" s="69">
        <v>600</v>
      </c>
      <c r="F16" s="70">
        <v>1</v>
      </c>
      <c r="G16" s="71">
        <f>$G$5*L16/$B$5</f>
        <v>21.176470588235293</v>
      </c>
      <c r="H16" s="71">
        <f>$G$7*L16/$B$10</f>
        <v>5.7142857142857144</v>
      </c>
      <c r="I16" s="72">
        <f>$G$6*L16/$B$6</f>
        <v>24.827586206896552</v>
      </c>
      <c r="J16" s="72">
        <f>$D$16/($B$11/$G$8)</f>
        <v>6</v>
      </c>
      <c r="K16" s="71">
        <f>L16-SUM(G16:J16)</f>
        <v>542.28165749058246</v>
      </c>
      <c r="L16" s="73">
        <v>600</v>
      </c>
      <c r="O16" s="74"/>
      <c r="P16" s="75"/>
      <c r="Q16" s="75"/>
      <c r="R16" s="75"/>
      <c r="S16" s="75"/>
    </row>
    <row r="17" spans="1:19" x14ac:dyDescent="0.25">
      <c r="A17" s="68">
        <v>0.5</v>
      </c>
      <c r="B17" s="69">
        <f>A17*$D$16/$B$7</f>
        <v>3</v>
      </c>
      <c r="C17" s="69">
        <f t="shared" ref="C17:C18" si="0">D17-B17</f>
        <v>597</v>
      </c>
      <c r="D17" s="69">
        <v>600</v>
      </c>
      <c r="F17" s="70">
        <v>8</v>
      </c>
      <c r="G17" s="76">
        <f>$G$5*L17/$B$5</f>
        <v>169.41176470588235</v>
      </c>
      <c r="H17" s="71">
        <f>$G$7*L17/$B$10</f>
        <v>45.714285714285715</v>
      </c>
      <c r="I17" s="69">
        <f>$G$6*L17/$B$6</f>
        <v>198.62068965517241</v>
      </c>
      <c r="J17" s="69">
        <f>$L$17/($B$11/$G$8)</f>
        <v>48</v>
      </c>
      <c r="K17" s="71">
        <f>L17-SUM(G17:J17)</f>
        <v>4338.2532599246597</v>
      </c>
      <c r="L17" s="73">
        <f>600*F17</f>
        <v>4800</v>
      </c>
      <c r="O17" s="74"/>
      <c r="P17" s="75"/>
      <c r="Q17" s="75"/>
      <c r="R17" s="75"/>
      <c r="S17" s="75"/>
    </row>
    <row r="18" spans="1:19" x14ac:dyDescent="0.25">
      <c r="A18" s="68">
        <v>0.2</v>
      </c>
      <c r="B18" s="69">
        <f>A18*$D$16/$B$7</f>
        <v>1.2</v>
      </c>
      <c r="C18" s="69">
        <f t="shared" si="0"/>
        <v>598.79999999999995</v>
      </c>
      <c r="D18" s="69">
        <v>600</v>
      </c>
      <c r="F18" s="77" t="s">
        <v>50</v>
      </c>
      <c r="G18" s="78">
        <f t="shared" ref="G18:L18" si="1">SUM(G16:G17)</f>
        <v>190.58823529411765</v>
      </c>
      <c r="H18" s="78">
        <f t="shared" si="1"/>
        <v>51.428571428571431</v>
      </c>
      <c r="I18" s="78">
        <f t="shared" si="1"/>
        <v>223.44827586206895</v>
      </c>
      <c r="J18" s="78">
        <f t="shared" si="1"/>
        <v>54</v>
      </c>
      <c r="K18" s="78">
        <f t="shared" si="1"/>
        <v>4880.5349174152425</v>
      </c>
      <c r="L18" s="78">
        <f t="shared" si="1"/>
        <v>5400</v>
      </c>
      <c r="N18" s="75"/>
      <c r="O18" s="74"/>
      <c r="P18" s="75"/>
      <c r="Q18" s="75"/>
      <c r="R18" s="75"/>
      <c r="S18" s="75"/>
    </row>
    <row r="19" spans="1:19" x14ac:dyDescent="0.25">
      <c r="A19" s="77" t="s">
        <v>50</v>
      </c>
      <c r="B19" s="78">
        <f>SUM(B16:B18)</f>
        <v>10.199999999999999</v>
      </c>
      <c r="C19" s="78">
        <f>SUM(C16:C18)</f>
        <v>1789.8</v>
      </c>
      <c r="D19" s="78">
        <f>SUM(D16:D18)</f>
        <v>1800</v>
      </c>
    </row>
    <row r="21" spans="1:19" x14ac:dyDescent="0.25">
      <c r="A21" s="79" t="s">
        <v>51</v>
      </c>
      <c r="B21" s="79" t="s">
        <v>5</v>
      </c>
      <c r="C21" s="61" t="s">
        <v>46</v>
      </c>
      <c r="D21" s="61" t="s">
        <v>47</v>
      </c>
      <c r="F21"/>
    </row>
    <row r="22" spans="1:19" x14ac:dyDescent="0.25">
      <c r="A22" s="68">
        <v>1</v>
      </c>
      <c r="B22" s="69">
        <f>A22*$D$16/$B$8</f>
        <v>6</v>
      </c>
      <c r="C22" s="69">
        <f>D22-B22</f>
        <v>594</v>
      </c>
      <c r="D22" s="69">
        <v>600</v>
      </c>
      <c r="F22"/>
    </row>
    <row r="23" spans="1:19" x14ac:dyDescent="0.25">
      <c r="A23" s="68">
        <v>0.5</v>
      </c>
      <c r="B23" s="69">
        <f t="shared" ref="B23:B24" si="2">A23*$D$16/$B$8</f>
        <v>3</v>
      </c>
      <c r="C23" s="69">
        <f t="shared" ref="C23:C24" si="3">D23-B23</f>
        <v>597</v>
      </c>
      <c r="D23" s="69">
        <v>600</v>
      </c>
      <c r="F23"/>
    </row>
    <row r="24" spans="1:19" x14ac:dyDescent="0.25">
      <c r="A24" s="68">
        <v>0.2</v>
      </c>
      <c r="B24" s="69">
        <f t="shared" si="2"/>
        <v>1.2</v>
      </c>
      <c r="C24" s="69">
        <f t="shared" si="3"/>
        <v>598.79999999999995</v>
      </c>
      <c r="D24" s="69">
        <v>600</v>
      </c>
      <c r="F24"/>
    </row>
    <row r="25" spans="1:19" x14ac:dyDescent="0.25">
      <c r="A25" s="77" t="s">
        <v>50</v>
      </c>
      <c r="B25" s="78">
        <f>SUM(B22:B24)</f>
        <v>10.199999999999999</v>
      </c>
      <c r="C25" s="78">
        <f>SUM(C22:C24)</f>
        <v>1789.8</v>
      </c>
      <c r="D25" s="78">
        <f>SUM(D22:D24)</f>
        <v>1800</v>
      </c>
    </row>
    <row r="26" spans="1:19" ht="19.5" x14ac:dyDescent="0.3">
      <c r="A26" s="80"/>
      <c r="B26" s="81"/>
      <c r="C26" s="81"/>
      <c r="D26" s="81"/>
      <c r="E26" s="81"/>
    </row>
    <row r="27" spans="1:19" x14ac:dyDescent="0.25">
      <c r="A27" s="82" t="s">
        <v>52</v>
      </c>
      <c r="B27" s="82" t="s">
        <v>8</v>
      </c>
      <c r="C27" s="61" t="s">
        <v>46</v>
      </c>
      <c r="D27" s="61" t="s">
        <v>47</v>
      </c>
    </row>
    <row r="28" spans="1:19" x14ac:dyDescent="0.25">
      <c r="A28" s="68">
        <v>1</v>
      </c>
      <c r="B28" s="69">
        <f>A28*$D$16/$B$9</f>
        <v>12</v>
      </c>
      <c r="C28" s="69">
        <f>D28-B28</f>
        <v>588</v>
      </c>
      <c r="D28" s="69">
        <v>600</v>
      </c>
    </row>
    <row r="29" spans="1:19" x14ac:dyDescent="0.25">
      <c r="A29" s="68">
        <v>0.5</v>
      </c>
      <c r="B29" s="69">
        <f t="shared" ref="B29:B30" si="4">A29*$D$16/$B$9</f>
        <v>6</v>
      </c>
      <c r="C29" s="69">
        <f t="shared" ref="C29:C30" si="5">D29-B29</f>
        <v>594</v>
      </c>
      <c r="D29" s="69">
        <v>600</v>
      </c>
    </row>
    <row r="30" spans="1:19" x14ac:dyDescent="0.25">
      <c r="A30" s="68">
        <v>0.2</v>
      </c>
      <c r="B30" s="69">
        <f t="shared" si="4"/>
        <v>2.4</v>
      </c>
      <c r="C30" s="69">
        <f t="shared" si="5"/>
        <v>597.6</v>
      </c>
      <c r="D30" s="69">
        <v>600</v>
      </c>
    </row>
    <row r="31" spans="1:19" x14ac:dyDescent="0.25">
      <c r="A31" s="77" t="s">
        <v>50</v>
      </c>
      <c r="B31" s="78">
        <f>SUM(B28:B30)</f>
        <v>20.399999999999999</v>
      </c>
      <c r="C31" s="78">
        <f>SUM(C28:C30)</f>
        <v>1779.6</v>
      </c>
      <c r="D31" s="78">
        <f>SUM(D28:D30)</f>
        <v>1800</v>
      </c>
    </row>
    <row r="35" spans="1:8" x14ac:dyDescent="0.25">
      <c r="A35" s="21" t="s">
        <v>58</v>
      </c>
    </row>
    <row r="36" spans="1:8" x14ac:dyDescent="0.25">
      <c r="F36"/>
    </row>
    <row r="37" spans="1:8" ht="20.25" thickBot="1" x14ac:dyDescent="0.35">
      <c r="A37" s="83"/>
      <c r="B37" s="84" t="s">
        <v>0</v>
      </c>
      <c r="C37" s="85" t="s">
        <v>1</v>
      </c>
      <c r="D37" s="86" t="s">
        <v>57</v>
      </c>
      <c r="E37" s="86" t="s">
        <v>56</v>
      </c>
      <c r="F37"/>
      <c r="G37" s="92" t="s">
        <v>55</v>
      </c>
      <c r="H37" s="92"/>
    </row>
    <row r="38" spans="1:8" ht="19.5" x14ac:dyDescent="0.3">
      <c r="A38" s="83"/>
      <c r="B38" s="11">
        <v>1</v>
      </c>
      <c r="C38" s="11">
        <v>0.5</v>
      </c>
      <c r="D38" s="87">
        <v>134.69630000000001</v>
      </c>
      <c r="E38" s="87">
        <v>0.1313115</v>
      </c>
      <c r="F38"/>
      <c r="G38" s="92" t="s">
        <v>4</v>
      </c>
      <c r="H38" s="92">
        <v>1</v>
      </c>
    </row>
    <row r="39" spans="1:8" ht="19.5" x14ac:dyDescent="0.3">
      <c r="A39" s="83"/>
      <c r="B39" s="11">
        <v>0.5</v>
      </c>
      <c r="C39" s="11">
        <v>0.25</v>
      </c>
      <c r="D39" s="87">
        <v>69.464680000000001</v>
      </c>
      <c r="E39" s="87">
        <v>0.1139814</v>
      </c>
      <c r="F39"/>
      <c r="G39" s="92" t="s">
        <v>5</v>
      </c>
      <c r="H39" s="88">
        <v>0.78189355211132783</v>
      </c>
    </row>
    <row r="40" spans="1:8" ht="19.5" x14ac:dyDescent="0.3">
      <c r="A40" s="83"/>
      <c r="B40" s="11">
        <v>0.2</v>
      </c>
      <c r="C40" s="11">
        <v>0.1</v>
      </c>
      <c r="D40" s="87">
        <v>37.54712</v>
      </c>
      <c r="E40" s="87">
        <v>9.4365879999999999E-2</v>
      </c>
      <c r="F40"/>
      <c r="G40" s="92" t="s">
        <v>8</v>
      </c>
      <c r="H40" s="88">
        <v>0.365929831108738</v>
      </c>
    </row>
    <row r="41" spans="1:8" ht="18.75" x14ac:dyDescent="0.3">
      <c r="A41" s="83"/>
      <c r="B41" s="83"/>
      <c r="C41" s="83"/>
      <c r="D41" s="83" t="s">
        <v>54</v>
      </c>
      <c r="E41" s="88">
        <v>0.11321959333333333</v>
      </c>
      <c r="F41"/>
    </row>
    <row r="42" spans="1:8" x14ac:dyDescent="0.25">
      <c r="A42" s="83"/>
      <c r="B42" s="83"/>
      <c r="C42" s="83"/>
      <c r="D42" s="83"/>
      <c r="E42" s="83"/>
      <c r="F42"/>
    </row>
    <row r="43" spans="1:8" ht="20.25" thickBot="1" x14ac:dyDescent="0.35">
      <c r="A43" s="83"/>
      <c r="B43" s="84" t="s">
        <v>6</v>
      </c>
      <c r="C43" s="85" t="s">
        <v>7</v>
      </c>
      <c r="D43" s="86" t="s">
        <v>57</v>
      </c>
      <c r="E43" s="86" t="s">
        <v>56</v>
      </c>
      <c r="F43"/>
    </row>
    <row r="44" spans="1:8" ht="19.5" x14ac:dyDescent="0.3">
      <c r="A44" s="83"/>
      <c r="B44" s="11">
        <v>1</v>
      </c>
      <c r="C44" s="11">
        <v>0.5</v>
      </c>
      <c r="D44" s="87">
        <v>13.37528</v>
      </c>
      <c r="E44" s="87">
        <v>8.4654809999999997E-2</v>
      </c>
      <c r="F44"/>
    </row>
    <row r="45" spans="1:8" ht="19.5" x14ac:dyDescent="0.3">
      <c r="A45" s="83"/>
      <c r="B45" s="11">
        <v>0.5</v>
      </c>
      <c r="C45" s="11">
        <v>0.25</v>
      </c>
      <c r="D45" s="87">
        <v>14.053800000000001</v>
      </c>
      <c r="E45" s="87">
        <v>8.8252369999999997E-2</v>
      </c>
      <c r="F45"/>
    </row>
    <row r="46" spans="1:8" ht="19.5" x14ac:dyDescent="0.3">
      <c r="A46" s="83"/>
      <c r="B46" s="11">
        <v>0.2</v>
      </c>
      <c r="C46" s="11">
        <v>0.1</v>
      </c>
      <c r="D46" s="87">
        <v>14.32071</v>
      </c>
      <c r="E46" s="87">
        <v>9.2669829999999995E-2</v>
      </c>
      <c r="F46"/>
    </row>
    <row r="47" spans="1:8" ht="18.75" x14ac:dyDescent="0.3">
      <c r="A47" s="83"/>
      <c r="B47" s="83"/>
      <c r="C47" s="83"/>
      <c r="D47" s="83" t="s">
        <v>54</v>
      </c>
      <c r="E47" s="88">
        <v>8.8525670000000001E-2</v>
      </c>
      <c r="F47"/>
    </row>
    <row r="48" spans="1:8" x14ac:dyDescent="0.25">
      <c r="A48" s="83"/>
      <c r="B48" s="83"/>
      <c r="C48" s="83"/>
      <c r="D48" s="83"/>
      <c r="E48" s="83"/>
      <c r="F48"/>
    </row>
    <row r="49" spans="1:8" ht="20.25" thickBot="1" x14ac:dyDescent="0.35">
      <c r="A49" s="83"/>
      <c r="B49" s="84" t="s">
        <v>9</v>
      </c>
      <c r="C49" s="85" t="s">
        <v>10</v>
      </c>
      <c r="D49" s="86" t="s">
        <v>57</v>
      </c>
      <c r="E49" s="86" t="s">
        <v>56</v>
      </c>
      <c r="F49"/>
    </row>
    <row r="50" spans="1:8" ht="19.5" x14ac:dyDescent="0.3">
      <c r="A50" s="83"/>
      <c r="B50" s="11">
        <v>1</v>
      </c>
      <c r="C50" s="11">
        <v>0.5</v>
      </c>
      <c r="D50" s="87">
        <v>3.7095389999999999</v>
      </c>
      <c r="E50" s="87">
        <v>4.691729E-2</v>
      </c>
      <c r="F50"/>
    </row>
    <row r="51" spans="1:8" ht="19.5" x14ac:dyDescent="0.3">
      <c r="A51" s="83"/>
      <c r="B51" s="11">
        <v>0.5</v>
      </c>
      <c r="C51" s="11">
        <v>0.25</v>
      </c>
      <c r="D51" s="87">
        <v>2.6587480000000001</v>
      </c>
      <c r="E51" s="87">
        <v>4.240936E-2</v>
      </c>
      <c r="F51"/>
    </row>
    <row r="52" spans="1:8" ht="19.5" x14ac:dyDescent="0.3">
      <c r="A52" s="83"/>
      <c r="B52" s="11">
        <v>0.2</v>
      </c>
      <c r="C52" s="11">
        <v>0.1</v>
      </c>
      <c r="D52" s="87">
        <v>2.2657959999999999</v>
      </c>
      <c r="E52" s="87">
        <v>3.4964629999999997E-2</v>
      </c>
      <c r="F52"/>
    </row>
    <row r="53" spans="1:8" ht="18.75" x14ac:dyDescent="0.3">
      <c r="A53" s="83"/>
      <c r="B53" s="83"/>
      <c r="C53" s="83"/>
      <c r="D53" s="83" t="s">
        <v>54</v>
      </c>
      <c r="E53" s="89">
        <v>4.1430426666666666E-2</v>
      </c>
      <c r="F53"/>
      <c r="G53" s="83"/>
      <c r="H53" s="83"/>
    </row>
    <row r="54" spans="1:8" x14ac:dyDescent="0.25">
      <c r="A54" s="83"/>
      <c r="B54" s="83"/>
      <c r="C54" s="83"/>
      <c r="D54" s="83"/>
      <c r="E54" s="83"/>
      <c r="F54" s="83"/>
      <c r="G54" s="83"/>
      <c r="H54" s="83"/>
    </row>
    <row r="55" spans="1:8" x14ac:dyDescent="0.25">
      <c r="A55" s="83"/>
      <c r="B55" s="83"/>
      <c r="C55" s="83"/>
      <c r="D55" s="83"/>
      <c r="E55" s="83"/>
      <c r="F55" s="83"/>
      <c r="G55" s="83"/>
      <c r="H55" s="83"/>
    </row>
    <row r="56" spans="1:8" x14ac:dyDescent="0.25">
      <c r="A56" s="83"/>
      <c r="B56" s="83"/>
      <c r="C56" s="83"/>
      <c r="D56" s="83"/>
      <c r="E56" s="83"/>
      <c r="F56" s="83"/>
      <c r="G56" s="83"/>
      <c r="H56" s="83"/>
    </row>
    <row r="57" spans="1:8" x14ac:dyDescent="0.25">
      <c r="A57" s="83"/>
      <c r="B57" s="83"/>
      <c r="C57" s="83"/>
      <c r="D57" s="83"/>
      <c r="E57" s="83"/>
      <c r="F57" s="83"/>
      <c r="G57" s="83"/>
      <c r="H57" s="83"/>
    </row>
    <row r="58" spans="1:8" x14ac:dyDescent="0.25">
      <c r="A58" s="83"/>
      <c r="B58" s="83"/>
      <c r="C58" s="83"/>
      <c r="D58" s="83"/>
      <c r="E58" s="83"/>
      <c r="F58" s="83"/>
      <c r="G58" s="83"/>
      <c r="H58" s="83"/>
    </row>
    <row r="59" spans="1:8" x14ac:dyDescent="0.25">
      <c r="A59" s="83"/>
      <c r="B59" s="83"/>
      <c r="C59" s="83"/>
      <c r="D59" s="83"/>
      <c r="E59" s="83"/>
      <c r="F59" s="83"/>
      <c r="G59" s="83"/>
      <c r="H59" s="83"/>
    </row>
    <row r="60" spans="1:8" x14ac:dyDescent="0.25">
      <c r="A60" s="83"/>
      <c r="D60" s="83"/>
      <c r="E60" s="83"/>
      <c r="F60" s="83"/>
      <c r="G60" s="83"/>
      <c r="H60" s="83"/>
    </row>
    <row r="61" spans="1:8" ht="23.25" x14ac:dyDescent="0.35">
      <c r="A61" s="83"/>
      <c r="D61" s="90"/>
      <c r="E61" s="83"/>
      <c r="F61" s="83"/>
      <c r="G61" s="83"/>
      <c r="H61" s="83"/>
    </row>
    <row r="62" spans="1:8" ht="23.25" x14ac:dyDescent="0.35">
      <c r="A62" s="83"/>
      <c r="D62" s="91"/>
      <c r="E62" s="83"/>
      <c r="F62" s="83"/>
      <c r="G62" s="83"/>
      <c r="H62" s="83"/>
    </row>
    <row r="63" spans="1:8" ht="23.25" x14ac:dyDescent="0.35">
      <c r="A63" s="83"/>
      <c r="D63" s="91"/>
      <c r="E63" s="83"/>
      <c r="F63" s="83"/>
      <c r="G63" s="83"/>
      <c r="H63" s="8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C4B3571C9CB8488654FF8DA16C3CAF" ma:contentTypeVersion="12" ma:contentTypeDescription="Create a new document." ma:contentTypeScope="" ma:versionID="c58ee1fb6fb660adb361ff5741147dee">
  <xsd:schema xmlns:xsd="http://www.w3.org/2001/XMLSchema" xmlns:xs="http://www.w3.org/2001/XMLSchema" xmlns:p="http://schemas.microsoft.com/office/2006/metadata/properties" xmlns:ns3="ec6f563c-5a46-49d8-94d0-b90641c7c4e1" xmlns:ns4="c8d47e44-579a-42b3-b0e8-a410ec0b19dc" targetNamespace="http://schemas.microsoft.com/office/2006/metadata/properties" ma:root="true" ma:fieldsID="bc1c82229579a270a370d1a0190fb0c6" ns3:_="" ns4:_="">
    <xsd:import namespace="ec6f563c-5a46-49d8-94d0-b90641c7c4e1"/>
    <xsd:import namespace="c8d47e44-579a-42b3-b0e8-a410ec0b19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f563c-5a46-49d8-94d0-b90641c7c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47e44-579a-42b3-b0e8-a410ec0b19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15D95E-7E27-49F4-8F11-3EE44105A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f563c-5a46-49d8-94d0-b90641c7c4e1"/>
    <ds:schemaRef ds:uri="c8d47e44-579a-42b3-b0e8-a410ec0b1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7D8F2-1471-4F70-996E-E5DD24D6DC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51B7A-EE40-41C3-B9FB-293B0B24D2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Protocol</vt:lpstr>
      <vt:lpstr>KIF1A in BRB80</vt:lpstr>
      <vt:lpstr>Amplitude Direct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M Zaniewski</dc:creator>
  <cp:lastModifiedBy>Taylor M Zaniewski</cp:lastModifiedBy>
  <dcterms:created xsi:type="dcterms:W3CDTF">2019-10-27T21:11:13Z</dcterms:created>
  <dcterms:modified xsi:type="dcterms:W3CDTF">2020-09-16T19:56:21Z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0x01010011C4B3571C9CB8488654FF8DA16C3CAF</vt:lpwstr>
  </property>
</Properties>
</file>